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487C2B8B-C8C6-4C36-B146-71E77EF5DA21}" xr6:coauthVersionLast="47" xr6:coauthVersionMax="47" xr10:uidLastSave="{00000000-0000-0000-0000-000000000000}"/>
  <bookViews>
    <workbookView xWindow="-120" yWindow="-120" windowWidth="29040" windowHeight="15720" tabRatio="699" activeTab="12" xr2:uid="{00000000-000D-0000-FFFF-FFFF00000000}"/>
  </bookViews>
  <sheets>
    <sheet name="1.összevont" sheetId="1" r:id="rId1"/>
    <sheet name="2.kötelező" sheetId="4" r:id="rId2"/>
    <sheet name="3.önként" sheetId="5" r:id="rId3"/>
    <sheet name="4.államigazg" sheetId="6" r:id="rId4"/>
    <sheet name="5.műkmérleg" sheetId="2" r:id="rId5"/>
    <sheet name="6.felhmérleg" sheetId="7" r:id="rId6"/>
    <sheet name="7.Önk bev." sheetId="22" r:id="rId7"/>
    <sheet name="8. PMH bev." sheetId="23" r:id="rId8"/>
    <sheet name="9. GKP bev" sheetId="24" r:id="rId9"/>
    <sheet name="10. VE bev" sheetId="25" r:id="rId10"/>
    <sheet name="11. MH bev." sheetId="31" r:id="rId11"/>
    <sheet name="13.PMH kiad" sheetId="27" r:id="rId12"/>
    <sheet name="12.Önk kiad" sheetId="26" r:id="rId13"/>
    <sheet name="14. GKP kiad" sheetId="28" r:id="rId14"/>
    <sheet name="15. VE kiad" sheetId="29" r:id="rId15"/>
    <sheet name="16. MH kiad" sheetId="30" r:id="rId16"/>
    <sheet name="17.Beruh" sheetId="18" r:id="rId17"/>
    <sheet name="18.Felújít" sheetId="20" r:id="rId18"/>
    <sheet name="19. adósságot keltk köt" sheetId="32" r:id="rId19"/>
    <sheet name="20. Önkormányzat saját bev" sheetId="33" r:id="rId20"/>
    <sheet name="21. adóss. fejl" sheetId="34" r:id="rId21"/>
    <sheet name="22. EU-s" sheetId="35" r:id="rId22"/>
  </sheets>
  <externalReferences>
    <externalReference r:id="rId23"/>
  </externalReferences>
  <definedNames>
    <definedName name="_xlnm._FilterDatabase" localSheetId="6" hidden="1">'7.Önk bev.'!$B$2:$Y$39</definedName>
    <definedName name="_xlnm.Print_Area" localSheetId="12">'12.Önk kiad'!$A$1:$AJ$91</definedName>
    <definedName name="_xlnm.Print_Area" localSheetId="11">'13.PMH kiad'!$A$2:$AA$27</definedName>
    <definedName name="_xlnm.Print_Area" localSheetId="13">'14. GKP kiad'!$A$2:$W$21</definedName>
    <definedName name="_xlnm.Print_Area" localSheetId="14">'15. VE kiad'!$A$2:$Y$12</definedName>
    <definedName name="_xlnm.Print_Area" localSheetId="15">'16. MH kiad'!$A$2:$Y$12</definedName>
    <definedName name="_xlnm.Print_Area" localSheetId="6">'7.Önk bev.'!$A$1:$Z$62</definedName>
    <definedName name="Verzió" localSheetId="9">#REF!</definedName>
    <definedName name="Verzió" localSheetId="10">#REF!</definedName>
    <definedName name="Verzió" localSheetId="12">#REF!</definedName>
    <definedName name="Verzió" localSheetId="11">#REF!</definedName>
    <definedName name="Verzió" localSheetId="13">#REF!</definedName>
    <definedName name="Verzió" localSheetId="14">#REF!</definedName>
    <definedName name="Verzió" localSheetId="15">#REF!</definedName>
    <definedName name="Verzió" localSheetId="7">#REF!</definedName>
    <definedName name="Verzió" localSheetId="8">#REF!</definedName>
    <definedName name="Verzi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5" i="22" l="1"/>
  <c r="Z36" i="22"/>
  <c r="Z37" i="22"/>
  <c r="Z38" i="22"/>
  <c r="Z39" i="22"/>
  <c r="E50" i="22"/>
  <c r="Y35" i="22"/>
  <c r="E122" i="35" l="1"/>
  <c r="E123" i="35"/>
  <c r="E99" i="35"/>
  <c r="E100" i="35"/>
  <c r="E101" i="35"/>
  <c r="E102" i="35"/>
  <c r="E103" i="35"/>
  <c r="E39" i="35"/>
  <c r="E40" i="35"/>
  <c r="E41" i="35"/>
  <c r="E42" i="35"/>
  <c r="E43" i="35"/>
  <c r="E62" i="35"/>
  <c r="E63" i="35"/>
  <c r="E82" i="35"/>
  <c r="E83" i="35"/>
  <c r="C16" i="20" l="1"/>
  <c r="I20" i="22" l="1"/>
  <c r="F17" i="2"/>
  <c r="F16" i="2"/>
  <c r="F15" i="2"/>
  <c r="D18" i="2"/>
  <c r="D19" i="2"/>
  <c r="C19" i="2"/>
  <c r="C18" i="2"/>
  <c r="C84" i="4"/>
  <c r="C83" i="4" s="1"/>
  <c r="C79" i="4"/>
  <c r="C80" i="4"/>
  <c r="C44" i="4"/>
  <c r="C43" i="4" s="1"/>
  <c r="C39" i="4"/>
  <c r="C33" i="4"/>
  <c r="C27" i="4"/>
  <c r="C21" i="5"/>
  <c r="O48" i="22"/>
  <c r="O50" i="22"/>
  <c r="C17" i="5"/>
  <c r="C11" i="5"/>
  <c r="C17" i="4"/>
  <c r="C15" i="4" s="1"/>
  <c r="C11" i="4"/>
  <c r="D11" i="1"/>
  <c r="C14" i="4"/>
  <c r="C13" i="4"/>
  <c r="C12" i="4"/>
  <c r="C10" i="4"/>
  <c r="C9" i="4"/>
  <c r="D11" i="4"/>
  <c r="D12" i="4"/>
  <c r="D13" i="4"/>
  <c r="D17" i="4"/>
  <c r="D15" i="4" s="1"/>
  <c r="C21" i="4"/>
  <c r="C19" i="4" s="1"/>
  <c r="D21" i="4"/>
  <c r="D19" i="4" s="1"/>
  <c r="C25" i="4"/>
  <c r="D25" i="4"/>
  <c r="C26" i="4"/>
  <c r="D26" i="4"/>
  <c r="D27" i="4"/>
  <c r="C28" i="4"/>
  <c r="D28" i="4"/>
  <c r="C29" i="4"/>
  <c r="D29" i="4"/>
  <c r="C30" i="4"/>
  <c r="D30" i="4"/>
  <c r="C31" i="4"/>
  <c r="D31" i="4"/>
  <c r="C34" i="4"/>
  <c r="D34" i="4"/>
  <c r="C37" i="4"/>
  <c r="D39" i="4"/>
  <c r="D37" i="4" s="1"/>
  <c r="D42" i="4"/>
  <c r="D44" i="4"/>
  <c r="D43" i="4" s="1"/>
  <c r="D59" i="4"/>
  <c r="D63" i="4"/>
  <c r="D60" i="4" s="1"/>
  <c r="C64" i="4"/>
  <c r="D64" i="4"/>
  <c r="D66" i="4"/>
  <c r="D79" i="4"/>
  <c r="D78" i="4" s="1"/>
  <c r="D84" i="4"/>
  <c r="D83" i="4" s="1"/>
  <c r="E9" i="1"/>
  <c r="D9" i="4" s="1"/>
  <c r="E10" i="1"/>
  <c r="D10" i="4" s="1"/>
  <c r="E11" i="1"/>
  <c r="E12" i="1"/>
  <c r="E13" i="1"/>
  <c r="E14" i="1"/>
  <c r="D14" i="4" s="1"/>
  <c r="E25" i="1"/>
  <c r="E26" i="1"/>
  <c r="E27" i="1"/>
  <c r="E28" i="1"/>
  <c r="E29" i="1"/>
  <c r="E30" i="1"/>
  <c r="E31" i="1"/>
  <c r="E34" i="1"/>
  <c r="E39" i="1"/>
  <c r="E37" i="1" s="1"/>
  <c r="E44" i="1"/>
  <c r="E43" i="1" s="1"/>
  <c r="D17" i="2" l="1"/>
  <c r="D49" i="4"/>
  <c r="D88" i="4"/>
  <c r="C24" i="4"/>
  <c r="C23" i="4" s="1"/>
  <c r="C17" i="2"/>
  <c r="D61" i="4"/>
  <c r="D8" i="4"/>
  <c r="E24" i="1"/>
  <c r="E23" i="1" s="1"/>
  <c r="E8" i="1"/>
  <c r="D24" i="4"/>
  <c r="D23" i="4" s="1"/>
  <c r="C78" i="4"/>
  <c r="C88" i="4" s="1"/>
  <c r="C8" i="4"/>
  <c r="D66" i="1"/>
  <c r="D44" i="1"/>
  <c r="D39" i="1"/>
  <c r="D27" i="1" l="1"/>
  <c r="D14" i="1"/>
  <c r="D13" i="1"/>
  <c r="D12" i="1"/>
  <c r="D10" i="1"/>
  <c r="D9" i="1"/>
  <c r="D79" i="1"/>
  <c r="D78" i="1"/>
  <c r="D83" i="1"/>
  <c r="E14" i="32"/>
  <c r="D14" i="32"/>
  <c r="C14" i="32"/>
  <c r="F9" i="32"/>
  <c r="D16" i="20"/>
  <c r="D23" i="18"/>
  <c r="C23" i="18"/>
  <c r="U14" i="30"/>
  <c r="T14" i="30"/>
  <c r="S14" i="30"/>
  <c r="R14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E14" i="30"/>
  <c r="D14" i="30"/>
  <c r="X13" i="30"/>
  <c r="W13" i="30"/>
  <c r="U13" i="30"/>
  <c r="T13" i="30"/>
  <c r="S13" i="30"/>
  <c r="R13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E13" i="30"/>
  <c r="D13" i="30"/>
  <c r="U12" i="30"/>
  <c r="T12" i="30"/>
  <c r="S12" i="30"/>
  <c r="R12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E12" i="30"/>
  <c r="D12" i="30"/>
  <c r="Y11" i="30"/>
  <c r="V11" i="30"/>
  <c r="Y10" i="30"/>
  <c r="V10" i="30"/>
  <c r="Y9" i="30"/>
  <c r="V9" i="30"/>
  <c r="Y8" i="30"/>
  <c r="Y14" i="30" s="1"/>
  <c r="X8" i="30"/>
  <c r="X14" i="30" s="1"/>
  <c r="W8" i="30"/>
  <c r="W14" i="30" s="1"/>
  <c r="V8" i="30"/>
  <c r="Y7" i="30"/>
  <c r="V7" i="30"/>
  <c r="Y6" i="30"/>
  <c r="Y13" i="30" s="1"/>
  <c r="V6" i="30"/>
  <c r="Y10" i="29"/>
  <c r="X10" i="29"/>
  <c r="W10" i="29"/>
  <c r="V10" i="29"/>
  <c r="U10" i="29"/>
  <c r="T10" i="29"/>
  <c r="S10" i="29"/>
  <c r="R10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E10" i="29"/>
  <c r="D10" i="29"/>
  <c r="U9" i="29"/>
  <c r="T9" i="29"/>
  <c r="S9" i="29"/>
  <c r="R9" i="29"/>
  <c r="Q9" i="29"/>
  <c r="P9" i="29"/>
  <c r="O9" i="29"/>
  <c r="N9" i="29"/>
  <c r="M9" i="29"/>
  <c r="L9" i="29"/>
  <c r="K9" i="29"/>
  <c r="J9" i="29"/>
  <c r="I9" i="29"/>
  <c r="H9" i="29"/>
  <c r="G9" i="29"/>
  <c r="F9" i="29"/>
  <c r="E9" i="29"/>
  <c r="D9" i="29"/>
  <c r="U8" i="29"/>
  <c r="T8" i="29"/>
  <c r="S8" i="29"/>
  <c r="R8" i="29"/>
  <c r="Q8" i="29"/>
  <c r="P8" i="29"/>
  <c r="O8" i="29"/>
  <c r="N8" i="29"/>
  <c r="M8" i="29"/>
  <c r="L8" i="29"/>
  <c r="K8" i="29"/>
  <c r="J8" i="29"/>
  <c r="I8" i="29"/>
  <c r="H8" i="29"/>
  <c r="G8" i="29"/>
  <c r="F8" i="29"/>
  <c r="E8" i="29"/>
  <c r="D8" i="29"/>
  <c r="Y7" i="29"/>
  <c r="V7" i="29"/>
  <c r="Y6" i="29"/>
  <c r="X6" i="29"/>
  <c r="X8" i="29" s="1"/>
  <c r="W6" i="29"/>
  <c r="W9" i="29" s="1"/>
  <c r="V6" i="29"/>
  <c r="V8" i="29" s="1"/>
  <c r="U19" i="28"/>
  <c r="T19" i="28"/>
  <c r="S19" i="28"/>
  <c r="R19" i="28"/>
  <c r="Q19" i="28"/>
  <c r="P19" i="28"/>
  <c r="O19" i="28"/>
  <c r="N19" i="28"/>
  <c r="M19" i="28"/>
  <c r="L19" i="28"/>
  <c r="K19" i="28"/>
  <c r="J19" i="28"/>
  <c r="I19" i="28"/>
  <c r="H19" i="28"/>
  <c r="G19" i="28"/>
  <c r="F19" i="28"/>
  <c r="E19" i="28"/>
  <c r="D19" i="28"/>
  <c r="U18" i="28"/>
  <c r="T18" i="28"/>
  <c r="S18" i="28"/>
  <c r="R18" i="28"/>
  <c r="Q18" i="28"/>
  <c r="P18" i="28"/>
  <c r="O18" i="28"/>
  <c r="N18" i="28"/>
  <c r="M18" i="28"/>
  <c r="L18" i="28"/>
  <c r="K18" i="28"/>
  <c r="J18" i="28"/>
  <c r="I18" i="28"/>
  <c r="H18" i="28"/>
  <c r="G18" i="28"/>
  <c r="F18" i="28"/>
  <c r="E18" i="28"/>
  <c r="D18" i="28"/>
  <c r="U17" i="28"/>
  <c r="T17" i="28"/>
  <c r="S17" i="28"/>
  <c r="R17" i="28"/>
  <c r="Q17" i="28"/>
  <c r="P17" i="28"/>
  <c r="O17" i="28"/>
  <c r="N17" i="28"/>
  <c r="M17" i="28"/>
  <c r="L17" i="28"/>
  <c r="K17" i="28"/>
  <c r="J17" i="28"/>
  <c r="I17" i="28"/>
  <c r="H17" i="28"/>
  <c r="G17" i="28"/>
  <c r="F17" i="28"/>
  <c r="E17" i="28"/>
  <c r="D17" i="28"/>
  <c r="W16" i="28"/>
  <c r="V16" i="28"/>
  <c r="W15" i="28"/>
  <c r="V15" i="28"/>
  <c r="W14" i="28"/>
  <c r="V14" i="28"/>
  <c r="W13" i="28"/>
  <c r="V13" i="28"/>
  <c r="W12" i="28"/>
  <c r="V12" i="28"/>
  <c r="W11" i="28"/>
  <c r="V11" i="28"/>
  <c r="W10" i="28"/>
  <c r="V10" i="28"/>
  <c r="W9" i="28"/>
  <c r="V9" i="28"/>
  <c r="W8" i="28"/>
  <c r="W19" i="28" s="1"/>
  <c r="V8" i="28"/>
  <c r="V19" i="28" s="1"/>
  <c r="W7" i="28"/>
  <c r="V7" i="28"/>
  <c r="W6" i="28"/>
  <c r="V6" i="28"/>
  <c r="AF85" i="26"/>
  <c r="AA83" i="26"/>
  <c r="Z83" i="26"/>
  <c r="Y83" i="26"/>
  <c r="X83" i="26"/>
  <c r="W83" i="26"/>
  <c r="V83" i="26"/>
  <c r="U83" i="26"/>
  <c r="T83" i="26"/>
  <c r="S83" i="26"/>
  <c r="R83" i="26"/>
  <c r="Q83" i="26"/>
  <c r="P83" i="26"/>
  <c r="O83" i="26"/>
  <c r="N83" i="26"/>
  <c r="M83" i="26"/>
  <c r="L83" i="26"/>
  <c r="K83" i="26"/>
  <c r="J83" i="26"/>
  <c r="I83" i="26"/>
  <c r="AE79" i="26"/>
  <c r="AD79" i="26"/>
  <c r="U79" i="26"/>
  <c r="T79" i="26"/>
  <c r="I79" i="26"/>
  <c r="H79" i="26"/>
  <c r="G79" i="26"/>
  <c r="F79" i="26"/>
  <c r="E79" i="26"/>
  <c r="D79" i="26"/>
  <c r="AE78" i="26"/>
  <c r="AD78" i="26"/>
  <c r="U78" i="26"/>
  <c r="T78" i="26"/>
  <c r="I78" i="26"/>
  <c r="H78" i="26"/>
  <c r="G78" i="26"/>
  <c r="F78" i="26"/>
  <c r="E78" i="26"/>
  <c r="D78" i="26"/>
  <c r="AA77" i="26"/>
  <c r="Z77" i="26"/>
  <c r="Y77" i="26"/>
  <c r="X77" i="26"/>
  <c r="W77" i="26"/>
  <c r="V77" i="26"/>
  <c r="S77" i="26"/>
  <c r="R77" i="26"/>
  <c r="Q77" i="26"/>
  <c r="P77" i="26"/>
  <c r="O77" i="26"/>
  <c r="N77" i="26"/>
  <c r="M77" i="26"/>
  <c r="L77" i="26"/>
  <c r="K77" i="26"/>
  <c r="J77" i="26"/>
  <c r="AE76" i="26"/>
  <c r="AD76" i="26"/>
  <c r="U76" i="26"/>
  <c r="T76" i="26"/>
  <c r="I76" i="26"/>
  <c r="H76" i="26"/>
  <c r="H74" i="26" s="1"/>
  <c r="G76" i="26"/>
  <c r="F76" i="26"/>
  <c r="E76" i="26"/>
  <c r="D76" i="26"/>
  <c r="AE75" i="26"/>
  <c r="AD75" i="26"/>
  <c r="U75" i="26"/>
  <c r="T75" i="26"/>
  <c r="I75" i="26"/>
  <c r="H75" i="26"/>
  <c r="G75" i="26"/>
  <c r="F75" i="26"/>
  <c r="E75" i="26"/>
  <c r="D75" i="26"/>
  <c r="Z74" i="26"/>
  <c r="X74" i="26"/>
  <c r="V74" i="26"/>
  <c r="Q74" i="26"/>
  <c r="P74" i="26"/>
  <c r="O74" i="26"/>
  <c r="N74" i="26"/>
  <c r="M74" i="26"/>
  <c r="L74" i="26"/>
  <c r="K74" i="26"/>
  <c r="J74" i="26"/>
  <c r="AB73" i="26"/>
  <c r="AE72" i="26"/>
  <c r="AE71" i="26" s="1"/>
  <c r="AD72" i="26"/>
  <c r="AD71" i="26" s="1"/>
  <c r="W72" i="26"/>
  <c r="V72" i="26"/>
  <c r="V71" i="26" s="1"/>
  <c r="U72" i="26"/>
  <c r="D70" i="4" s="1"/>
  <c r="T72" i="26"/>
  <c r="T71" i="26" s="1"/>
  <c r="I72" i="26"/>
  <c r="H72" i="26"/>
  <c r="H71" i="26" s="1"/>
  <c r="G72" i="26"/>
  <c r="D57" i="4" s="1"/>
  <c r="F72" i="26"/>
  <c r="F71" i="26" s="1"/>
  <c r="E72" i="26"/>
  <c r="D72" i="26"/>
  <c r="AA71" i="26"/>
  <c r="Z71" i="26"/>
  <c r="Y71" i="26"/>
  <c r="X71" i="26"/>
  <c r="S71" i="26"/>
  <c r="R71" i="26"/>
  <c r="Q71" i="26"/>
  <c r="P71" i="26"/>
  <c r="O71" i="26"/>
  <c r="N71" i="26"/>
  <c r="M71" i="26"/>
  <c r="L71" i="26"/>
  <c r="K71" i="26"/>
  <c r="J71" i="26"/>
  <c r="AE70" i="26"/>
  <c r="AE83" i="26" s="1"/>
  <c r="AD70" i="26"/>
  <c r="AD83" i="26" s="1"/>
  <c r="H70" i="26"/>
  <c r="H83" i="26" s="1"/>
  <c r="G70" i="26"/>
  <c r="G83" i="26" s="1"/>
  <c r="F70" i="26"/>
  <c r="F83" i="26" s="1"/>
  <c r="E70" i="26"/>
  <c r="E83" i="26" s="1"/>
  <c r="D70" i="26"/>
  <c r="D83" i="26" s="1"/>
  <c r="AE69" i="26"/>
  <c r="AD69" i="26"/>
  <c r="U69" i="26"/>
  <c r="U68" i="26" s="1"/>
  <c r="T69" i="26"/>
  <c r="T68" i="26" s="1"/>
  <c r="S69" i="26"/>
  <c r="S68" i="26" s="1"/>
  <c r="R69" i="26"/>
  <c r="R68" i="26" s="1"/>
  <c r="Q69" i="26"/>
  <c r="P69" i="26"/>
  <c r="P68" i="26" s="1"/>
  <c r="M69" i="26"/>
  <c r="L69" i="26"/>
  <c r="L68" i="26" s="1"/>
  <c r="K69" i="26"/>
  <c r="K68" i="26" s="1"/>
  <c r="J69" i="26"/>
  <c r="I69" i="26"/>
  <c r="I68" i="26" s="1"/>
  <c r="H69" i="26"/>
  <c r="H68" i="26" s="1"/>
  <c r="G69" i="26"/>
  <c r="F69" i="26"/>
  <c r="E69" i="26"/>
  <c r="D69" i="26"/>
  <c r="D68" i="26" s="1"/>
  <c r="AA68" i="26"/>
  <c r="Z68" i="26"/>
  <c r="Y68" i="26"/>
  <c r="X68" i="26"/>
  <c r="W68" i="26"/>
  <c r="V68" i="26"/>
  <c r="O68" i="26"/>
  <c r="N68" i="26"/>
  <c r="J68" i="26"/>
  <c r="AI67" i="26"/>
  <c r="AH67" i="26"/>
  <c r="AE67" i="26"/>
  <c r="AD67" i="26"/>
  <c r="AA67" i="26"/>
  <c r="AA84" i="26" s="1"/>
  <c r="Z67" i="26"/>
  <c r="Z84" i="26" s="1"/>
  <c r="Y67" i="26"/>
  <c r="Y84" i="26" s="1"/>
  <c r="X67" i="26"/>
  <c r="X84" i="26" s="1"/>
  <c r="W67" i="26"/>
  <c r="W84" i="26" s="1"/>
  <c r="V67" i="26"/>
  <c r="V84" i="26" s="1"/>
  <c r="C70" i="5" s="1"/>
  <c r="U67" i="26"/>
  <c r="T67" i="26"/>
  <c r="T84" i="26" s="1"/>
  <c r="C68" i="5" s="1"/>
  <c r="S67" i="26"/>
  <c r="S84" i="26" s="1"/>
  <c r="R67" i="26"/>
  <c r="R84" i="26" s="1"/>
  <c r="Q67" i="26"/>
  <c r="Q84" i="26" s="1"/>
  <c r="P67" i="26"/>
  <c r="P84" i="26" s="1"/>
  <c r="C72" i="5" s="1"/>
  <c r="O67" i="26"/>
  <c r="O84" i="26" s="1"/>
  <c r="N67" i="26"/>
  <c r="N84" i="26" s="1"/>
  <c r="C58" i="5" s="1"/>
  <c r="M67" i="26"/>
  <c r="M84" i="26" s="1"/>
  <c r="L67" i="26"/>
  <c r="L84" i="26" s="1"/>
  <c r="K67" i="26"/>
  <c r="K84" i="26" s="1"/>
  <c r="J67" i="26"/>
  <c r="J84" i="26" s="1"/>
  <c r="I67" i="26"/>
  <c r="H67" i="26"/>
  <c r="G67" i="26"/>
  <c r="F67" i="26"/>
  <c r="E67" i="26"/>
  <c r="D67" i="26"/>
  <c r="AI66" i="26"/>
  <c r="AH66" i="26"/>
  <c r="AE66" i="26"/>
  <c r="AD66" i="26"/>
  <c r="AA66" i="26"/>
  <c r="AA82" i="26" s="1"/>
  <c r="Z66" i="26"/>
  <c r="Z82" i="26" s="1"/>
  <c r="Y66" i="26"/>
  <c r="Y82" i="26" s="1"/>
  <c r="X66" i="26"/>
  <c r="X82" i="26" s="1"/>
  <c r="W66" i="26"/>
  <c r="V66" i="26"/>
  <c r="U66" i="26"/>
  <c r="T66" i="26"/>
  <c r="S66" i="26"/>
  <c r="R66" i="26"/>
  <c r="Q66" i="26"/>
  <c r="P66" i="26"/>
  <c r="O66" i="26"/>
  <c r="O82" i="26" s="1"/>
  <c r="N66" i="26"/>
  <c r="N82" i="26" s="1"/>
  <c r="M66" i="26"/>
  <c r="L66" i="26"/>
  <c r="K66" i="26"/>
  <c r="J66" i="26"/>
  <c r="J82" i="26" s="1"/>
  <c r="I66" i="26"/>
  <c r="H66" i="26"/>
  <c r="G66" i="26"/>
  <c r="F66" i="26"/>
  <c r="E66" i="26"/>
  <c r="D66" i="26"/>
  <c r="E64" i="26"/>
  <c r="D64" i="26"/>
  <c r="AI55" i="26"/>
  <c r="AH55" i="26"/>
  <c r="AE55" i="26"/>
  <c r="AD55" i="26"/>
  <c r="AA55" i="26"/>
  <c r="Z55" i="26"/>
  <c r="Z80" i="26" s="1"/>
  <c r="Y55" i="26"/>
  <c r="X55" i="26"/>
  <c r="W55" i="26"/>
  <c r="V55" i="26"/>
  <c r="U55" i="26"/>
  <c r="T55" i="26"/>
  <c r="S55" i="26"/>
  <c r="R55" i="26"/>
  <c r="Q55" i="26"/>
  <c r="P55" i="26"/>
  <c r="F11" i="7" s="1"/>
  <c r="O55" i="26"/>
  <c r="N55" i="26"/>
  <c r="M55" i="26"/>
  <c r="L55" i="26"/>
  <c r="K55" i="26"/>
  <c r="J55" i="26"/>
  <c r="I55" i="26"/>
  <c r="H55" i="26"/>
  <c r="G55" i="26"/>
  <c r="F55" i="26"/>
  <c r="E55" i="26"/>
  <c r="D55" i="26"/>
  <c r="AC54" i="26"/>
  <c r="AG54" i="26" s="1"/>
  <c r="AB54" i="26"/>
  <c r="AF54" i="26" s="1"/>
  <c r="AC53" i="26"/>
  <c r="AG53" i="26" s="1"/>
  <c r="AB53" i="26"/>
  <c r="AF53" i="26" s="1"/>
  <c r="AC52" i="26"/>
  <c r="AG52" i="26" s="1"/>
  <c r="AB52" i="26"/>
  <c r="AF52" i="26" s="1"/>
  <c r="AC51" i="26"/>
  <c r="AG51" i="26" s="1"/>
  <c r="AB51" i="26"/>
  <c r="AF51" i="26" s="1"/>
  <c r="AC50" i="26"/>
  <c r="AG50" i="26" s="1"/>
  <c r="AB50" i="26"/>
  <c r="AF50" i="26" s="1"/>
  <c r="AC49" i="26"/>
  <c r="AG49" i="26" s="1"/>
  <c r="AB49" i="26"/>
  <c r="AF49" i="26" s="1"/>
  <c r="AC48" i="26"/>
  <c r="AG48" i="26" s="1"/>
  <c r="AB48" i="26"/>
  <c r="AF48" i="26" s="1"/>
  <c r="AF47" i="26"/>
  <c r="AC47" i="26"/>
  <c r="AG47" i="26" s="1"/>
  <c r="AB47" i="26"/>
  <c r="AC46" i="26"/>
  <c r="AG46" i="26" s="1"/>
  <c r="AB46" i="26"/>
  <c r="AF46" i="26" s="1"/>
  <c r="AC45" i="26"/>
  <c r="AG45" i="26" s="1"/>
  <c r="AB45" i="26"/>
  <c r="AF45" i="26" s="1"/>
  <c r="AC44" i="26"/>
  <c r="AG44" i="26" s="1"/>
  <c r="AB44" i="26"/>
  <c r="AF44" i="26" s="1"/>
  <c r="AC43" i="26"/>
  <c r="AG43" i="26" s="1"/>
  <c r="AB43" i="26"/>
  <c r="AF43" i="26" s="1"/>
  <c r="AC42" i="26"/>
  <c r="AG42" i="26" s="1"/>
  <c r="AB42" i="26"/>
  <c r="AF42" i="26" s="1"/>
  <c r="AC41" i="26"/>
  <c r="AG41" i="26" s="1"/>
  <c r="AB41" i="26"/>
  <c r="AF41" i="26" s="1"/>
  <c r="AC40" i="26"/>
  <c r="AG40" i="26" s="1"/>
  <c r="AB40" i="26"/>
  <c r="AF40" i="26" s="1"/>
  <c r="AC39" i="26"/>
  <c r="AG39" i="26" s="1"/>
  <c r="AB39" i="26"/>
  <c r="AF39" i="26" s="1"/>
  <c r="AC38" i="26"/>
  <c r="AG38" i="26" s="1"/>
  <c r="AB38" i="26"/>
  <c r="AF38" i="26" s="1"/>
  <c r="AC37" i="26"/>
  <c r="AG37" i="26" s="1"/>
  <c r="AB37" i="26"/>
  <c r="AF37" i="26" s="1"/>
  <c r="AF36" i="26"/>
  <c r="AC36" i="26"/>
  <c r="AG36" i="26" s="1"/>
  <c r="AB36" i="26"/>
  <c r="AC35" i="26"/>
  <c r="AG35" i="26" s="1"/>
  <c r="AB35" i="26"/>
  <c r="AF35" i="26" s="1"/>
  <c r="AC34" i="26"/>
  <c r="AG34" i="26" s="1"/>
  <c r="AB34" i="26"/>
  <c r="AF34" i="26" s="1"/>
  <c r="AC33" i="26"/>
  <c r="AG33" i="26" s="1"/>
  <c r="AB33" i="26"/>
  <c r="AF33" i="26" s="1"/>
  <c r="AC32" i="26"/>
  <c r="AG32" i="26" s="1"/>
  <c r="AB32" i="26"/>
  <c r="AF32" i="26" s="1"/>
  <c r="AC31" i="26"/>
  <c r="AG31" i="26" s="1"/>
  <c r="AB31" i="26"/>
  <c r="AF31" i="26" s="1"/>
  <c r="AC30" i="26"/>
  <c r="AG30" i="26" s="1"/>
  <c r="AB30" i="26"/>
  <c r="AF30" i="26" s="1"/>
  <c r="AC29" i="26"/>
  <c r="AG29" i="26" s="1"/>
  <c r="AB29" i="26"/>
  <c r="AF29" i="26" s="1"/>
  <c r="AC28" i="26"/>
  <c r="AG28" i="26" s="1"/>
  <c r="AB28" i="26"/>
  <c r="AF28" i="26" s="1"/>
  <c r="AC27" i="26"/>
  <c r="AG27" i="26" s="1"/>
  <c r="AB27" i="26"/>
  <c r="AF27" i="26" s="1"/>
  <c r="AC26" i="26"/>
  <c r="AG26" i="26" s="1"/>
  <c r="AB26" i="26"/>
  <c r="AF26" i="26" s="1"/>
  <c r="AC25" i="26"/>
  <c r="AG25" i="26" s="1"/>
  <c r="AB25" i="26"/>
  <c r="AF25" i="26" s="1"/>
  <c r="AC24" i="26"/>
  <c r="AG24" i="26" s="1"/>
  <c r="AB24" i="26"/>
  <c r="AF24" i="26" s="1"/>
  <c r="AC23" i="26"/>
  <c r="AG23" i="26" s="1"/>
  <c r="AB23" i="26"/>
  <c r="AF23" i="26" s="1"/>
  <c r="AC22" i="26"/>
  <c r="AG22" i="26" s="1"/>
  <c r="AB22" i="26"/>
  <c r="AF22" i="26" s="1"/>
  <c r="AC21" i="26"/>
  <c r="AG21" i="26" s="1"/>
  <c r="AB21" i="26"/>
  <c r="AF21" i="26" s="1"/>
  <c r="AC20" i="26"/>
  <c r="AG20" i="26" s="1"/>
  <c r="AB20" i="26"/>
  <c r="AF20" i="26" s="1"/>
  <c r="AC19" i="26"/>
  <c r="AG19" i="26" s="1"/>
  <c r="AB19" i="26"/>
  <c r="AF19" i="26" s="1"/>
  <c r="AC18" i="26"/>
  <c r="AG18" i="26" s="1"/>
  <c r="AB18" i="26"/>
  <c r="AF18" i="26" s="1"/>
  <c r="AC17" i="26"/>
  <c r="AG17" i="26" s="1"/>
  <c r="AB17" i="26"/>
  <c r="AF17" i="26" s="1"/>
  <c r="AC16" i="26"/>
  <c r="AG16" i="26" s="1"/>
  <c r="AB16" i="26"/>
  <c r="AF16" i="26" s="1"/>
  <c r="AG15" i="26"/>
  <c r="AC15" i="26"/>
  <c r="AB15" i="26"/>
  <c r="AF15" i="26" s="1"/>
  <c r="AC14" i="26"/>
  <c r="AG14" i="26" s="1"/>
  <c r="AB14" i="26"/>
  <c r="AC13" i="26"/>
  <c r="AG13" i="26" s="1"/>
  <c r="AB13" i="26"/>
  <c r="AF13" i="26" s="1"/>
  <c r="AC12" i="26"/>
  <c r="AG12" i="26" s="1"/>
  <c r="AB12" i="26"/>
  <c r="AF12" i="26" s="1"/>
  <c r="AC11" i="26"/>
  <c r="AG11" i="26" s="1"/>
  <c r="AB11" i="26"/>
  <c r="AF11" i="26" s="1"/>
  <c r="AG10" i="26"/>
  <c r="AC10" i="26"/>
  <c r="AB10" i="26"/>
  <c r="AF10" i="26" s="1"/>
  <c r="AC9" i="26"/>
  <c r="AG9" i="26" s="1"/>
  <c r="AB9" i="26"/>
  <c r="AF9" i="26" s="1"/>
  <c r="AC8" i="26"/>
  <c r="AG8" i="26" s="1"/>
  <c r="AB8" i="26"/>
  <c r="AF8" i="26" s="1"/>
  <c r="AC7" i="26"/>
  <c r="AG7" i="26" s="1"/>
  <c r="AB7" i="26"/>
  <c r="AF7" i="26" s="1"/>
  <c r="AC6" i="26"/>
  <c r="AG6" i="26" s="1"/>
  <c r="AB6" i="26"/>
  <c r="U12" i="27"/>
  <c r="T12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U11" i="27"/>
  <c r="T11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F11" i="27"/>
  <c r="E11" i="27"/>
  <c r="D11" i="27"/>
  <c r="U10" i="27"/>
  <c r="T10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Y9" i="27"/>
  <c r="W9" i="27"/>
  <c r="W11" i="27" s="1"/>
  <c r="V9" i="27"/>
  <c r="X9" i="27" s="1"/>
  <c r="Y8" i="27"/>
  <c r="V8" i="27"/>
  <c r="Y7" i="27"/>
  <c r="W7" i="27"/>
  <c r="V7" i="27"/>
  <c r="X7" i="27" s="1"/>
  <c r="Y6" i="27"/>
  <c r="W6" i="27"/>
  <c r="W12" i="27" s="1"/>
  <c r="V6" i="27"/>
  <c r="X6" i="27" s="1"/>
  <c r="U17" i="31"/>
  <c r="S17" i="31"/>
  <c r="R17" i="31"/>
  <c r="Q17" i="31"/>
  <c r="P17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U16" i="31"/>
  <c r="S16" i="31"/>
  <c r="R16" i="31"/>
  <c r="Q16" i="31"/>
  <c r="P16" i="31"/>
  <c r="U62" i="22" s="1"/>
  <c r="O16" i="31"/>
  <c r="N16" i="31"/>
  <c r="M16" i="31"/>
  <c r="L16" i="31"/>
  <c r="K16" i="31"/>
  <c r="J16" i="31"/>
  <c r="I16" i="31"/>
  <c r="H16" i="31"/>
  <c r="G16" i="31"/>
  <c r="F16" i="31"/>
  <c r="E16" i="31"/>
  <c r="D16" i="31"/>
  <c r="U15" i="31"/>
  <c r="S15" i="31"/>
  <c r="R15" i="31"/>
  <c r="Q15" i="31"/>
  <c r="P15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V14" i="31"/>
  <c r="T14" i="31"/>
  <c r="V13" i="31"/>
  <c r="T13" i="31"/>
  <c r="V12" i="31"/>
  <c r="T12" i="31"/>
  <c r="V11" i="31"/>
  <c r="T11" i="31"/>
  <c r="V10" i="31"/>
  <c r="T10" i="31"/>
  <c r="V9" i="31"/>
  <c r="T9" i="31"/>
  <c r="V8" i="31"/>
  <c r="T8" i="31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D9" i="25"/>
  <c r="S8" i="25"/>
  <c r="R8" i="25"/>
  <c r="S7" i="25"/>
  <c r="R7" i="25"/>
  <c r="S6" i="25"/>
  <c r="R6" i="25"/>
  <c r="S21" i="24"/>
  <c r="R21" i="24"/>
  <c r="Q21" i="24"/>
  <c r="P21" i="24"/>
  <c r="O21" i="24"/>
  <c r="N21" i="24"/>
  <c r="M21" i="24"/>
  <c r="L21" i="24"/>
  <c r="K21" i="24"/>
  <c r="J21" i="24"/>
  <c r="I21" i="24"/>
  <c r="H21" i="24"/>
  <c r="G21" i="24"/>
  <c r="F21" i="24"/>
  <c r="E21" i="24"/>
  <c r="D21" i="24"/>
  <c r="S20" i="24"/>
  <c r="R20" i="24"/>
  <c r="Q20" i="24"/>
  <c r="P20" i="24"/>
  <c r="O20" i="24"/>
  <c r="N20" i="24"/>
  <c r="M20" i="24"/>
  <c r="L20" i="24"/>
  <c r="K20" i="24"/>
  <c r="J20" i="24"/>
  <c r="I20" i="24"/>
  <c r="H20" i="24"/>
  <c r="G20" i="24"/>
  <c r="F20" i="24"/>
  <c r="E20" i="24"/>
  <c r="D20" i="24"/>
  <c r="S19" i="24"/>
  <c r="R19" i="24"/>
  <c r="Q19" i="24"/>
  <c r="P19" i="24"/>
  <c r="O19" i="24"/>
  <c r="N19" i="24"/>
  <c r="M19" i="24"/>
  <c r="L19" i="24"/>
  <c r="K19" i="24"/>
  <c r="J19" i="24"/>
  <c r="I19" i="24"/>
  <c r="H19" i="24"/>
  <c r="G19" i="24"/>
  <c r="F19" i="24"/>
  <c r="E19" i="24"/>
  <c r="D19" i="24"/>
  <c r="V18" i="24"/>
  <c r="T18" i="24"/>
  <c r="V17" i="24"/>
  <c r="U17" i="24"/>
  <c r="T17" i="24"/>
  <c r="V16" i="24"/>
  <c r="U16" i="24"/>
  <c r="T16" i="24"/>
  <c r="V15" i="24"/>
  <c r="U15" i="24"/>
  <c r="T15" i="24"/>
  <c r="V14" i="24"/>
  <c r="U14" i="24"/>
  <c r="T14" i="24"/>
  <c r="V13" i="24"/>
  <c r="U13" i="24"/>
  <c r="T13" i="24"/>
  <c r="V12" i="24"/>
  <c r="U12" i="24"/>
  <c r="T12" i="24"/>
  <c r="V11" i="24"/>
  <c r="U11" i="24"/>
  <c r="T11" i="24"/>
  <c r="V10" i="24"/>
  <c r="U10" i="24"/>
  <c r="T10" i="24"/>
  <c r="V9" i="24"/>
  <c r="U9" i="24"/>
  <c r="T9" i="24"/>
  <c r="V8" i="24"/>
  <c r="U8" i="24"/>
  <c r="T8" i="24"/>
  <c r="V7" i="24"/>
  <c r="U7" i="24"/>
  <c r="T7" i="24"/>
  <c r="V6" i="24"/>
  <c r="U6" i="24"/>
  <c r="T6" i="24"/>
  <c r="S13" i="23"/>
  <c r="R13" i="23"/>
  <c r="Q13" i="23"/>
  <c r="P13" i="23"/>
  <c r="O13" i="23"/>
  <c r="N13" i="23"/>
  <c r="M13" i="23"/>
  <c r="L13" i="23"/>
  <c r="K13" i="23"/>
  <c r="J13" i="23"/>
  <c r="I13" i="23"/>
  <c r="H13" i="23"/>
  <c r="G13" i="23"/>
  <c r="F13" i="23"/>
  <c r="E13" i="23"/>
  <c r="D13" i="23"/>
  <c r="S12" i="23"/>
  <c r="R12" i="23"/>
  <c r="Q12" i="23"/>
  <c r="P12" i="23"/>
  <c r="O12" i="23"/>
  <c r="N12" i="23"/>
  <c r="M12" i="23"/>
  <c r="L12" i="23"/>
  <c r="K12" i="23"/>
  <c r="J12" i="23"/>
  <c r="I12" i="23"/>
  <c r="H12" i="23"/>
  <c r="G12" i="23"/>
  <c r="F12" i="23"/>
  <c r="E12" i="23"/>
  <c r="D12" i="23"/>
  <c r="S11" i="23"/>
  <c r="R11" i="23"/>
  <c r="Q11" i="23"/>
  <c r="P11" i="23"/>
  <c r="O11" i="23"/>
  <c r="N11" i="23"/>
  <c r="M11" i="23"/>
  <c r="L11" i="23"/>
  <c r="K11" i="23"/>
  <c r="J11" i="23"/>
  <c r="I11" i="23"/>
  <c r="H11" i="23"/>
  <c r="G11" i="23"/>
  <c r="F11" i="23"/>
  <c r="E11" i="23"/>
  <c r="D11" i="23"/>
  <c r="W10" i="23"/>
  <c r="T10" i="23"/>
  <c r="W9" i="23"/>
  <c r="V9" i="23"/>
  <c r="T9" i="23"/>
  <c r="W8" i="23"/>
  <c r="T8" i="23"/>
  <c r="W7" i="23"/>
  <c r="U7" i="23"/>
  <c r="U12" i="23" s="1"/>
  <c r="T7" i="23"/>
  <c r="V7" i="23" s="1"/>
  <c r="V12" i="23" s="1"/>
  <c r="W6" i="23"/>
  <c r="V6" i="23"/>
  <c r="V13" i="23" s="1"/>
  <c r="U6" i="23"/>
  <c r="U13" i="23" s="1"/>
  <c r="T6" i="23"/>
  <c r="X68" i="22"/>
  <c r="W68" i="22"/>
  <c r="V68" i="22"/>
  <c r="U68" i="22"/>
  <c r="T68" i="22"/>
  <c r="S68" i="22"/>
  <c r="R68" i="22"/>
  <c r="Q68" i="22"/>
  <c r="P68" i="22"/>
  <c r="O68" i="22"/>
  <c r="N68" i="22"/>
  <c r="M68" i="22"/>
  <c r="L68" i="22"/>
  <c r="K68" i="22"/>
  <c r="J68" i="22"/>
  <c r="I68" i="22"/>
  <c r="H68" i="22"/>
  <c r="G68" i="22"/>
  <c r="F68" i="22"/>
  <c r="E68" i="22"/>
  <c r="O67" i="22"/>
  <c r="G67" i="22"/>
  <c r="V63" i="22"/>
  <c r="V61" i="22" s="1"/>
  <c r="R63" i="22"/>
  <c r="R61" i="22" s="1"/>
  <c r="Q63" i="22"/>
  <c r="Q61" i="22" s="1"/>
  <c r="F63" i="22"/>
  <c r="E63" i="22"/>
  <c r="F62" i="22"/>
  <c r="Z62" i="22" s="1"/>
  <c r="E62" i="22"/>
  <c r="U61" i="22"/>
  <c r="T61" i="22"/>
  <c r="S61" i="22"/>
  <c r="P61" i="22"/>
  <c r="O61" i="22"/>
  <c r="N61" i="22"/>
  <c r="M61" i="22"/>
  <c r="L61" i="22"/>
  <c r="K61" i="22"/>
  <c r="J61" i="22"/>
  <c r="I61" i="22"/>
  <c r="H61" i="22"/>
  <c r="G61" i="22"/>
  <c r="V60" i="22"/>
  <c r="V58" i="22" s="1"/>
  <c r="F60" i="22"/>
  <c r="E60" i="22"/>
  <c r="Y60" i="22" s="1"/>
  <c r="U59" i="22"/>
  <c r="U58" i="22" s="1"/>
  <c r="F59" i="22"/>
  <c r="D32" i="4" s="1"/>
  <c r="D36" i="4" s="1"/>
  <c r="E59" i="22"/>
  <c r="T58" i="22"/>
  <c r="S58" i="22"/>
  <c r="R58" i="22"/>
  <c r="Q58" i="22"/>
  <c r="P58" i="22"/>
  <c r="O58" i="22"/>
  <c r="N58" i="22"/>
  <c r="M58" i="22"/>
  <c r="L58" i="22"/>
  <c r="K58" i="22"/>
  <c r="J58" i="22"/>
  <c r="I58" i="22"/>
  <c r="H58" i="22"/>
  <c r="G58" i="22"/>
  <c r="Z57" i="22"/>
  <c r="Y57" i="22"/>
  <c r="V56" i="22"/>
  <c r="Z56" i="22" s="1"/>
  <c r="U56" i="22"/>
  <c r="U55" i="22" s="1"/>
  <c r="E56" i="22"/>
  <c r="T55" i="22"/>
  <c r="S55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F55" i="22"/>
  <c r="Z54" i="22"/>
  <c r="Z68" i="22" s="1"/>
  <c r="Y54" i="22"/>
  <c r="Y68" i="22" s="1"/>
  <c r="Z53" i="22"/>
  <c r="Y53" i="22"/>
  <c r="V52" i="22"/>
  <c r="U52" i="22"/>
  <c r="U51" i="22" s="1"/>
  <c r="F52" i="22"/>
  <c r="E52" i="22"/>
  <c r="E51" i="22" s="1"/>
  <c r="V51" i="22"/>
  <c r="T51" i="22"/>
  <c r="S51" i="22"/>
  <c r="R51" i="22"/>
  <c r="Q51" i="22"/>
  <c r="P51" i="22"/>
  <c r="O51" i="22"/>
  <c r="N51" i="22"/>
  <c r="M51" i="22"/>
  <c r="L51" i="22"/>
  <c r="K51" i="22"/>
  <c r="J51" i="22"/>
  <c r="I51" i="22"/>
  <c r="H51" i="22"/>
  <c r="G51" i="22"/>
  <c r="X50" i="22"/>
  <c r="X67" i="22" s="1"/>
  <c r="W50" i="22"/>
  <c r="W67" i="22" s="1"/>
  <c r="V50" i="22"/>
  <c r="U50" i="22"/>
  <c r="U67" i="22" s="1"/>
  <c r="C40" i="5" s="1"/>
  <c r="T50" i="22"/>
  <c r="T67" i="22" s="1"/>
  <c r="S50" i="22"/>
  <c r="S67" i="22" s="1"/>
  <c r="R50" i="22"/>
  <c r="Q50" i="22"/>
  <c r="P50" i="22"/>
  <c r="P67" i="22" s="1"/>
  <c r="N50" i="22"/>
  <c r="N67" i="22" s="1"/>
  <c r="M50" i="22"/>
  <c r="M67" i="22" s="1"/>
  <c r="L50" i="22"/>
  <c r="L67" i="22" s="1"/>
  <c r="K50" i="22"/>
  <c r="K67" i="22" s="1"/>
  <c r="J50" i="22"/>
  <c r="J67" i="22" s="1"/>
  <c r="I50" i="22"/>
  <c r="I67" i="22" s="1"/>
  <c r="H50" i="22"/>
  <c r="H67" i="22" s="1"/>
  <c r="G50" i="22"/>
  <c r="F50" i="22"/>
  <c r="Z49" i="22"/>
  <c r="Y49" i="22"/>
  <c r="V48" i="22"/>
  <c r="U48" i="22"/>
  <c r="T48" i="22"/>
  <c r="T66" i="22" s="1"/>
  <c r="S48" i="22"/>
  <c r="S66" i="22" s="1"/>
  <c r="R48" i="22"/>
  <c r="R66" i="22" s="1"/>
  <c r="Q48" i="22"/>
  <c r="Q66" i="22" s="1"/>
  <c r="P48" i="22"/>
  <c r="P66" i="22" s="1"/>
  <c r="O66" i="22"/>
  <c r="N48" i="22"/>
  <c r="N66" i="22" s="1"/>
  <c r="M48" i="22"/>
  <c r="M66" i="22" s="1"/>
  <c r="L48" i="22"/>
  <c r="L66" i="22" s="1"/>
  <c r="K48" i="22"/>
  <c r="K66" i="22" s="1"/>
  <c r="J48" i="22"/>
  <c r="J66" i="22" s="1"/>
  <c r="I48" i="22"/>
  <c r="I66" i="22" s="1"/>
  <c r="H48" i="22"/>
  <c r="H66" i="22" s="1"/>
  <c r="G48" i="22"/>
  <c r="G66" i="22" s="1"/>
  <c r="F48" i="22"/>
  <c r="E48" i="22"/>
  <c r="X47" i="22"/>
  <c r="X64" i="22" s="1"/>
  <c r="W47" i="22"/>
  <c r="W48" i="22" s="1"/>
  <c r="W66" i="22" s="1"/>
  <c r="V47" i="22"/>
  <c r="U47" i="22"/>
  <c r="T47" i="22"/>
  <c r="S47" i="22"/>
  <c r="R47" i="22"/>
  <c r="Q47" i="22"/>
  <c r="P47" i="22"/>
  <c r="E21" i="1" s="1"/>
  <c r="E19" i="1" s="1"/>
  <c r="O47" i="22"/>
  <c r="D21" i="1" s="1"/>
  <c r="N47" i="22"/>
  <c r="E17" i="1" s="1"/>
  <c r="E15" i="1" s="1"/>
  <c r="M47" i="22"/>
  <c r="D17" i="1" s="1"/>
  <c r="L47" i="22"/>
  <c r="K47" i="22"/>
  <c r="J47" i="22"/>
  <c r="I47" i="22"/>
  <c r="H47" i="22"/>
  <c r="G47" i="22"/>
  <c r="F47" i="22"/>
  <c r="E47" i="22"/>
  <c r="Z46" i="22"/>
  <c r="Y46" i="22"/>
  <c r="Z45" i="22"/>
  <c r="Y45" i="22"/>
  <c r="Z44" i="22"/>
  <c r="Y44" i="22"/>
  <c r="Z43" i="22"/>
  <c r="Y43" i="22"/>
  <c r="Z42" i="22"/>
  <c r="Y42" i="22"/>
  <c r="Z41" i="22"/>
  <c r="Y41" i="22"/>
  <c r="Z40" i="22"/>
  <c r="Y40" i="22"/>
  <c r="Y39" i="22"/>
  <c r="Y38" i="22"/>
  <c r="Y37" i="22"/>
  <c r="Y36" i="22"/>
  <c r="Z34" i="22"/>
  <c r="Y34" i="22"/>
  <c r="Z33" i="22"/>
  <c r="Y33" i="22"/>
  <c r="Z32" i="22"/>
  <c r="Y32" i="22"/>
  <c r="Z31" i="22"/>
  <c r="Y31" i="22"/>
  <c r="Z30" i="22"/>
  <c r="Y30" i="22"/>
  <c r="Z29" i="22"/>
  <c r="Y29" i="22"/>
  <c r="Z28" i="22"/>
  <c r="Y28" i="22"/>
  <c r="Z27" i="22"/>
  <c r="Y27" i="22"/>
  <c r="Z26" i="22"/>
  <c r="Y26" i="22"/>
  <c r="Z25" i="22"/>
  <c r="Y25" i="22"/>
  <c r="Z24" i="22"/>
  <c r="Y24" i="22"/>
  <c r="Z23" i="22"/>
  <c r="Y23" i="22"/>
  <c r="Z22" i="22"/>
  <c r="Y22" i="22"/>
  <c r="Z21" i="22"/>
  <c r="Y21" i="22"/>
  <c r="Z20" i="22"/>
  <c r="Y20" i="22"/>
  <c r="Z19" i="22"/>
  <c r="Y19" i="22"/>
  <c r="Z18" i="22"/>
  <c r="Y18" i="22"/>
  <c r="Z17" i="22"/>
  <c r="Y17" i="22"/>
  <c r="Z16" i="22"/>
  <c r="Y16" i="22"/>
  <c r="Z15" i="22"/>
  <c r="Y15" i="22"/>
  <c r="Z14" i="22"/>
  <c r="Y14" i="22"/>
  <c r="Z13" i="22"/>
  <c r="Y13" i="22"/>
  <c r="Z12" i="22"/>
  <c r="Y12" i="22"/>
  <c r="Z11" i="22"/>
  <c r="Y11" i="22"/>
  <c r="Z10" i="22"/>
  <c r="Y10" i="22"/>
  <c r="Z9" i="22"/>
  <c r="Y9" i="22"/>
  <c r="Z8" i="22"/>
  <c r="Y8" i="22"/>
  <c r="Z7" i="22"/>
  <c r="Y7" i="22"/>
  <c r="Z6" i="22"/>
  <c r="Y6" i="22"/>
  <c r="K64" i="22" l="1"/>
  <c r="O69" i="22"/>
  <c r="Z50" i="22"/>
  <c r="P64" i="22"/>
  <c r="V10" i="27"/>
  <c r="X80" i="26"/>
  <c r="T11" i="23"/>
  <c r="V16" i="31"/>
  <c r="J69" i="22"/>
  <c r="J64" i="22"/>
  <c r="V17" i="31"/>
  <c r="T15" i="31"/>
  <c r="AE68" i="26"/>
  <c r="G71" i="26"/>
  <c r="L82" i="26"/>
  <c r="AD82" i="26"/>
  <c r="E77" i="26"/>
  <c r="I77" i="26"/>
  <c r="Y85" i="26"/>
  <c r="G12" i="2" s="1"/>
  <c r="N69" i="22"/>
  <c r="M64" i="22"/>
  <c r="U20" i="24"/>
  <c r="O85" i="26"/>
  <c r="AA85" i="26"/>
  <c r="W18" i="28"/>
  <c r="V14" i="30"/>
  <c r="X48" i="22"/>
  <c r="X66" i="22" s="1"/>
  <c r="X69" i="22" s="1"/>
  <c r="X70" i="22" s="1"/>
  <c r="Y50" i="22"/>
  <c r="W69" i="22"/>
  <c r="C7" i="7"/>
  <c r="N64" i="22"/>
  <c r="W13" i="23"/>
  <c r="V20" i="24"/>
  <c r="T16" i="31"/>
  <c r="Y10" i="27"/>
  <c r="Y12" i="27"/>
  <c r="J80" i="26"/>
  <c r="T19" i="24"/>
  <c r="V12" i="27"/>
  <c r="AA80" i="26"/>
  <c r="X11" i="27"/>
  <c r="R10" i="25"/>
  <c r="M82" i="26"/>
  <c r="M85" i="26" s="1"/>
  <c r="O80" i="26"/>
  <c r="O86" i="26" s="1"/>
  <c r="G69" i="22"/>
  <c r="S69" i="22"/>
  <c r="C9" i="7" s="1"/>
  <c r="W11" i="23"/>
  <c r="S10" i="25"/>
  <c r="N80" i="26"/>
  <c r="O64" i="22"/>
  <c r="O70" i="22" s="1"/>
  <c r="W64" i="22"/>
  <c r="T12" i="23"/>
  <c r="V11" i="27"/>
  <c r="Q82" i="26"/>
  <c r="Q85" i="26" s="1"/>
  <c r="G77" i="26"/>
  <c r="Y8" i="29"/>
  <c r="H64" i="22"/>
  <c r="T64" i="22"/>
  <c r="T17" i="31"/>
  <c r="Y11" i="27"/>
  <c r="U84" i="26"/>
  <c r="J70" i="22"/>
  <c r="D7" i="2"/>
  <c r="V12" i="30"/>
  <c r="U19" i="24"/>
  <c r="U21" i="24"/>
  <c r="V15" i="31"/>
  <c r="X85" i="26"/>
  <c r="C66" i="4"/>
  <c r="X9" i="29"/>
  <c r="G64" i="22"/>
  <c r="T13" i="23"/>
  <c r="V19" i="24"/>
  <c r="V21" i="24"/>
  <c r="R9" i="25"/>
  <c r="AI86" i="26"/>
  <c r="M68" i="26"/>
  <c r="M80" i="26" s="1"/>
  <c r="F14" i="32"/>
  <c r="K69" i="22"/>
  <c r="K70" i="22" s="1"/>
  <c r="W12" i="23"/>
  <c r="L64" i="22"/>
  <c r="Z55" i="22"/>
  <c r="T20" i="24"/>
  <c r="S9" i="25"/>
  <c r="N85" i="26"/>
  <c r="Z85" i="26"/>
  <c r="Z86" i="26" s="1"/>
  <c r="V18" i="28"/>
  <c r="Y12" i="30"/>
  <c r="Q64" i="22"/>
  <c r="S82" i="26"/>
  <c r="S85" i="26" s="1"/>
  <c r="G68" i="26"/>
  <c r="AB72" i="26"/>
  <c r="Q67" i="22"/>
  <c r="Z47" i="22"/>
  <c r="Z52" i="22"/>
  <c r="Z51" i="22" s="1"/>
  <c r="K82" i="26"/>
  <c r="K85" i="26" s="1"/>
  <c r="G10" i="2" s="1"/>
  <c r="E74" i="26"/>
  <c r="I74" i="26"/>
  <c r="AE74" i="26"/>
  <c r="AB78" i="26"/>
  <c r="H77" i="26"/>
  <c r="H80" i="26" s="1"/>
  <c r="AD77" i="26"/>
  <c r="F77" i="26"/>
  <c r="T77" i="26"/>
  <c r="D84" i="26"/>
  <c r="C54" i="5" s="1"/>
  <c r="H84" i="26"/>
  <c r="C56" i="5" s="1"/>
  <c r="AD84" i="26"/>
  <c r="AD85" i="26" s="1"/>
  <c r="D82" i="26"/>
  <c r="C56" i="4" s="1"/>
  <c r="V66" i="22"/>
  <c r="E67" i="22"/>
  <c r="C30" i="5" s="1"/>
  <c r="R67" i="22"/>
  <c r="R69" i="22" s="1"/>
  <c r="V67" i="22"/>
  <c r="F51" i="22"/>
  <c r="R64" i="22"/>
  <c r="Y56" i="22"/>
  <c r="Y55" i="22" s="1"/>
  <c r="Y59" i="22"/>
  <c r="Y58" i="22" s="1"/>
  <c r="Z60" i="22"/>
  <c r="Z63" i="22"/>
  <c r="Z61" i="22" s="1"/>
  <c r="G74" i="26"/>
  <c r="G80" i="26" s="1"/>
  <c r="U74" i="26"/>
  <c r="AC76" i="26"/>
  <c r="I84" i="26"/>
  <c r="AC78" i="26"/>
  <c r="AE77" i="26"/>
  <c r="E84" i="26"/>
  <c r="U66" i="22"/>
  <c r="C42" i="4" s="1"/>
  <c r="C49" i="4" s="1"/>
  <c r="H82" i="26"/>
  <c r="C58" i="4" s="1"/>
  <c r="AD68" i="26"/>
  <c r="E61" i="22"/>
  <c r="F82" i="26"/>
  <c r="C57" i="4" s="1"/>
  <c r="Q68" i="26"/>
  <c r="Q80" i="26" s="1"/>
  <c r="Q86" i="26" s="1"/>
  <c r="AB75" i="26"/>
  <c r="AD74" i="26"/>
  <c r="F74" i="26"/>
  <c r="T74" i="26"/>
  <c r="D77" i="26"/>
  <c r="S64" i="22"/>
  <c r="Y47" i="22"/>
  <c r="D33" i="1"/>
  <c r="AB67" i="26"/>
  <c r="AB66" i="26"/>
  <c r="R80" i="26"/>
  <c r="V80" i="26"/>
  <c r="L85" i="26"/>
  <c r="C60" i="4"/>
  <c r="F61" i="22"/>
  <c r="E58" i="22"/>
  <c r="E68" i="26"/>
  <c r="AC69" i="26"/>
  <c r="U71" i="26"/>
  <c r="AC72" i="26"/>
  <c r="AC71" i="26" s="1"/>
  <c r="D56" i="4"/>
  <c r="I82" i="26"/>
  <c r="D58" i="4"/>
  <c r="W71" i="26"/>
  <c r="W80" i="26" s="1"/>
  <c r="D72" i="4"/>
  <c r="D69" i="4" s="1"/>
  <c r="D74" i="26"/>
  <c r="D50" i="4"/>
  <c r="F66" i="22"/>
  <c r="F67" i="22"/>
  <c r="Y52" i="22"/>
  <c r="Y51" i="22" s="1"/>
  <c r="E55" i="22"/>
  <c r="V55" i="22"/>
  <c r="V64" i="22" s="1"/>
  <c r="F58" i="22"/>
  <c r="Z59" i="22"/>
  <c r="Z58" i="22" s="1"/>
  <c r="Y62" i="22"/>
  <c r="L80" i="26"/>
  <c r="J85" i="26"/>
  <c r="C59" i="4"/>
  <c r="R82" i="26"/>
  <c r="V82" i="26"/>
  <c r="F84" i="26"/>
  <c r="C55" i="5" s="1"/>
  <c r="F68" i="26"/>
  <c r="D71" i="26"/>
  <c r="AB71" i="26" s="1"/>
  <c r="AB76" i="26"/>
  <c r="AB79" i="26"/>
  <c r="AC70" i="26"/>
  <c r="AC83" i="26" s="1"/>
  <c r="K80" i="26"/>
  <c r="S80" i="26"/>
  <c r="I64" i="22"/>
  <c r="U64" i="22"/>
  <c r="W12" i="30"/>
  <c r="X12" i="30"/>
  <c r="V13" i="30"/>
  <c r="W8" i="29"/>
  <c r="Y9" i="29"/>
  <c r="V9" i="29"/>
  <c r="V17" i="28"/>
  <c r="W17" i="28"/>
  <c r="AC66" i="26"/>
  <c r="AC67" i="26"/>
  <c r="G82" i="26"/>
  <c r="W82" i="26"/>
  <c r="W85" i="26" s="1"/>
  <c r="G84" i="26"/>
  <c r="E71" i="26"/>
  <c r="I71" i="26"/>
  <c r="U77" i="26"/>
  <c r="AC79" i="26"/>
  <c r="AC77" i="26" s="1"/>
  <c r="E82" i="26"/>
  <c r="U82" i="26"/>
  <c r="U85" i="26" s="1"/>
  <c r="G7" i="7" s="1"/>
  <c r="AF6" i="26"/>
  <c r="AF14" i="26"/>
  <c r="AF67" i="26" s="1"/>
  <c r="P80" i="26"/>
  <c r="AB55" i="26"/>
  <c r="AH86" i="26"/>
  <c r="P82" i="26"/>
  <c r="P85" i="26" s="1"/>
  <c r="D73" i="1" s="1"/>
  <c r="T82" i="26"/>
  <c r="AB69" i="26"/>
  <c r="AC75" i="26"/>
  <c r="AG66" i="26"/>
  <c r="AG55" i="26"/>
  <c r="AG67" i="26"/>
  <c r="Y80" i="26"/>
  <c r="Y86" i="26" s="1"/>
  <c r="AE82" i="26"/>
  <c r="AE84" i="26"/>
  <c r="AC55" i="26"/>
  <c r="AB70" i="26"/>
  <c r="AB83" i="26" s="1"/>
  <c r="X12" i="27"/>
  <c r="X10" i="27"/>
  <c r="W10" i="27"/>
  <c r="T21" i="24"/>
  <c r="U11" i="23"/>
  <c r="V11" i="23"/>
  <c r="Q69" i="22"/>
  <c r="Q70" i="22" s="1"/>
  <c r="H69" i="22"/>
  <c r="L69" i="22"/>
  <c r="L70" i="22" s="1"/>
  <c r="P69" i="22"/>
  <c r="T69" i="22"/>
  <c r="I69" i="22"/>
  <c r="S70" i="22"/>
  <c r="M69" i="22"/>
  <c r="Y63" i="22"/>
  <c r="Y67" i="22" s="1"/>
  <c r="E66" i="22"/>
  <c r="Y48" i="22"/>
  <c r="Z48" i="22"/>
  <c r="K86" i="26" l="1"/>
  <c r="M86" i="26"/>
  <c r="W70" i="22"/>
  <c r="AA86" i="26"/>
  <c r="T80" i="26"/>
  <c r="AE80" i="26"/>
  <c r="AB74" i="26"/>
  <c r="N86" i="26"/>
  <c r="D55" i="4"/>
  <c r="D77" i="4" s="1"/>
  <c r="D89" i="4" s="1"/>
  <c r="F12" i="2"/>
  <c r="D65" i="1"/>
  <c r="G70" i="22"/>
  <c r="C10" i="2"/>
  <c r="H70" i="22"/>
  <c r="D10" i="2"/>
  <c r="T70" i="22"/>
  <c r="D9" i="7"/>
  <c r="E33" i="1"/>
  <c r="G11" i="2"/>
  <c r="M70" i="22"/>
  <c r="C8" i="2"/>
  <c r="N70" i="22"/>
  <c r="D8" i="2"/>
  <c r="H85" i="26"/>
  <c r="H86" i="26" s="1"/>
  <c r="I80" i="26"/>
  <c r="P70" i="22"/>
  <c r="D7" i="7"/>
  <c r="D85" i="26"/>
  <c r="F7" i="2" s="1"/>
  <c r="X86" i="26"/>
  <c r="S86" i="26"/>
  <c r="AB84" i="26"/>
  <c r="AD80" i="26"/>
  <c r="AF80" i="26" s="1"/>
  <c r="AF86" i="26" s="1"/>
  <c r="R70" i="22"/>
  <c r="Y66" i="22"/>
  <c r="V69" i="22"/>
  <c r="D16" i="2" s="1"/>
  <c r="AD86" i="26"/>
  <c r="L86" i="26"/>
  <c r="F64" i="22"/>
  <c r="F80" i="26"/>
  <c r="AB77" i="26"/>
  <c r="Z66" i="22"/>
  <c r="P86" i="26"/>
  <c r="E85" i="26"/>
  <c r="G7" i="2" s="1"/>
  <c r="E80" i="26"/>
  <c r="Z64" i="22"/>
  <c r="E64" i="22"/>
  <c r="D80" i="26"/>
  <c r="I85" i="26"/>
  <c r="G9" i="2" s="1"/>
  <c r="AB82" i="26"/>
  <c r="Z67" i="22"/>
  <c r="U69" i="22"/>
  <c r="C16" i="2" s="1"/>
  <c r="AC74" i="26"/>
  <c r="U80" i="26"/>
  <c r="U86" i="26" s="1"/>
  <c r="G85" i="26"/>
  <c r="W86" i="26"/>
  <c r="G9" i="7"/>
  <c r="AC68" i="26"/>
  <c r="D55" i="1"/>
  <c r="F10" i="2"/>
  <c r="D58" i="1"/>
  <c r="F69" i="22"/>
  <c r="J86" i="26"/>
  <c r="E69" i="22"/>
  <c r="C32" i="4"/>
  <c r="C36" i="4" s="1"/>
  <c r="T85" i="26"/>
  <c r="C70" i="4"/>
  <c r="AC84" i="26"/>
  <c r="V85" i="26"/>
  <c r="V86" i="26" s="1"/>
  <c r="C72" i="4"/>
  <c r="F11" i="2"/>
  <c r="D59" i="1"/>
  <c r="R85" i="26"/>
  <c r="C63" i="4"/>
  <c r="C61" i="4" s="1"/>
  <c r="C55" i="4" s="1"/>
  <c r="F85" i="26"/>
  <c r="I70" i="22"/>
  <c r="C7" i="2"/>
  <c r="AE85" i="26"/>
  <c r="AE86" i="26" s="1"/>
  <c r="AB68" i="26"/>
  <c r="AG80" i="26"/>
  <c r="AG86" i="26" s="1"/>
  <c r="AF66" i="26"/>
  <c r="AF55" i="26"/>
  <c r="AC82" i="26"/>
  <c r="Y61" i="22"/>
  <c r="Y64" i="22" s="1"/>
  <c r="Y69" i="22"/>
  <c r="E42" i="1" l="1"/>
  <c r="E48" i="1" s="1"/>
  <c r="V70" i="22"/>
  <c r="T86" i="26"/>
  <c r="E86" i="26"/>
  <c r="AB85" i="26"/>
  <c r="D93" i="4"/>
  <c r="I86" i="26"/>
  <c r="D86" i="26"/>
  <c r="AC80" i="26"/>
  <c r="D57" i="1"/>
  <c r="F9" i="2"/>
  <c r="AB80" i="26"/>
  <c r="AB86" i="26" s="1"/>
  <c r="D42" i="1"/>
  <c r="Z69" i="22"/>
  <c r="AA69" i="22" s="1"/>
  <c r="U70" i="22"/>
  <c r="G8" i="2"/>
  <c r="G86" i="26"/>
  <c r="F70" i="22"/>
  <c r="D11" i="2"/>
  <c r="E32" i="1"/>
  <c r="E36" i="1" s="1"/>
  <c r="C50" i="4"/>
  <c r="D56" i="1"/>
  <c r="F8" i="2"/>
  <c r="E70" i="22"/>
  <c r="C11" i="2"/>
  <c r="D32" i="1"/>
  <c r="C69" i="4"/>
  <c r="C77" i="4" s="1"/>
  <c r="C89" i="4" s="1"/>
  <c r="AC85" i="26"/>
  <c r="D62" i="1"/>
  <c r="F13" i="2"/>
  <c r="F9" i="7"/>
  <c r="D71" i="1"/>
  <c r="F7" i="7"/>
  <c r="D69" i="1"/>
  <c r="R86" i="26"/>
  <c r="F86" i="26"/>
  <c r="Y70" i="22"/>
  <c r="AB69" i="22"/>
  <c r="Z70" i="22"/>
  <c r="AC86" i="26" l="1"/>
  <c r="E49" i="1"/>
  <c r="C93" i="4"/>
  <c r="E21" i="35"/>
  <c r="B22" i="35"/>
  <c r="G17" i="2"/>
  <c r="D72" i="5"/>
  <c r="D28" i="1"/>
  <c r="D124" i="35" l="1"/>
  <c r="C124" i="35"/>
  <c r="E121" i="35"/>
  <c r="E120" i="35"/>
  <c r="E119" i="35"/>
  <c r="E118" i="35"/>
  <c r="C115" i="35"/>
  <c r="B115" i="35"/>
  <c r="E115" i="35" s="1"/>
  <c r="E114" i="35"/>
  <c r="E113" i="35"/>
  <c r="E112" i="35"/>
  <c r="E111" i="35"/>
  <c r="E110" i="35"/>
  <c r="E109" i="35"/>
  <c r="E108" i="35"/>
  <c r="D104" i="35"/>
  <c r="C104" i="35"/>
  <c r="E98" i="35"/>
  <c r="C95" i="35"/>
  <c r="B95" i="35"/>
  <c r="E94" i="35"/>
  <c r="E93" i="35"/>
  <c r="E92" i="35"/>
  <c r="E91" i="35"/>
  <c r="E90" i="35"/>
  <c r="E89" i="35"/>
  <c r="E88" i="35"/>
  <c r="D84" i="35"/>
  <c r="C84" i="35"/>
  <c r="B84" i="35"/>
  <c r="E81" i="35"/>
  <c r="E80" i="35"/>
  <c r="E79" i="35"/>
  <c r="E78" i="35"/>
  <c r="C75" i="35"/>
  <c r="B75" i="35"/>
  <c r="E74" i="35"/>
  <c r="E73" i="35"/>
  <c r="E72" i="35"/>
  <c r="E71" i="35"/>
  <c r="E70" i="35"/>
  <c r="E69" i="35"/>
  <c r="E68" i="35"/>
  <c r="D64" i="35"/>
  <c r="C64" i="35"/>
  <c r="B64" i="35"/>
  <c r="E61" i="35"/>
  <c r="E60" i="35"/>
  <c r="E59" i="35"/>
  <c r="E58" i="35"/>
  <c r="C55" i="35"/>
  <c r="B55" i="35"/>
  <c r="E55" i="35" s="1"/>
  <c r="E54" i="35"/>
  <c r="E53" i="35"/>
  <c r="E52" i="35"/>
  <c r="E51" i="35"/>
  <c r="E50" i="35"/>
  <c r="E49" i="35"/>
  <c r="E48" i="35"/>
  <c r="E95" i="35" l="1"/>
  <c r="E75" i="35"/>
  <c r="B104" i="35"/>
  <c r="E124" i="35"/>
  <c r="B124" i="35"/>
  <c r="E104" i="35"/>
  <c r="E84" i="35"/>
  <c r="E64" i="35"/>
  <c r="D44" i="35" l="1"/>
  <c r="C44" i="35"/>
  <c r="B44" i="35"/>
  <c r="E38" i="35"/>
  <c r="E37" i="35"/>
  <c r="C34" i="35"/>
  <c r="B34" i="35"/>
  <c r="E33" i="35"/>
  <c r="E32" i="35"/>
  <c r="E31" i="35"/>
  <c r="E30" i="35"/>
  <c r="E29" i="35"/>
  <c r="E28" i="35"/>
  <c r="E27" i="35"/>
  <c r="D22" i="35"/>
  <c r="C22" i="35"/>
  <c r="E20" i="35"/>
  <c r="E19" i="35"/>
  <c r="E18" i="35"/>
  <c r="E17" i="35"/>
  <c r="C14" i="35"/>
  <c r="B14" i="35"/>
  <c r="E13" i="35"/>
  <c r="E12" i="35"/>
  <c r="E11" i="35"/>
  <c r="E10" i="35"/>
  <c r="E9" i="35"/>
  <c r="E8" i="35"/>
  <c r="E7" i="35"/>
  <c r="D15" i="2"/>
  <c r="C15" i="2"/>
  <c r="D17" i="7"/>
  <c r="C17" i="7"/>
  <c r="E34" i="35" l="1"/>
  <c r="E14" i="35"/>
  <c r="E44" i="35"/>
  <c r="E22" i="35"/>
  <c r="D14" i="33" l="1"/>
  <c r="E66" i="1" l="1"/>
  <c r="C62" i="5" l="1"/>
  <c r="D62" i="5"/>
  <c r="D73" i="5"/>
  <c r="D70" i="5"/>
  <c r="D54" i="6" l="1"/>
  <c r="D55" i="6"/>
  <c r="D11" i="5"/>
  <c r="E83" i="1" l="1"/>
  <c r="E78" i="1"/>
  <c r="G16" i="2"/>
  <c r="D21" i="5"/>
  <c r="D17" i="5"/>
  <c r="C14" i="33" l="1"/>
  <c r="D30" i="1" l="1"/>
  <c r="D29" i="1"/>
  <c r="D26" i="1"/>
  <c r="D25" i="1"/>
  <c r="D24" i="1" l="1"/>
  <c r="C56" i="6"/>
  <c r="C55" i="6"/>
  <c r="C54" i="6"/>
  <c r="D31" i="1" l="1"/>
  <c r="D23" i="1" s="1"/>
  <c r="D19" i="1" l="1"/>
  <c r="E82" i="1" l="1"/>
  <c r="D15" i="5" l="1"/>
  <c r="D19" i="5"/>
  <c r="C15" i="7" l="1"/>
  <c r="C19" i="7" s="1"/>
  <c r="C20" i="2"/>
  <c r="C81" i="6"/>
  <c r="C76" i="6"/>
  <c r="C67" i="6"/>
  <c r="C53" i="6"/>
  <c r="C41" i="6"/>
  <c r="C35" i="6"/>
  <c r="C23" i="6"/>
  <c r="C19" i="6"/>
  <c r="C15" i="6"/>
  <c r="C8" i="6"/>
  <c r="C8" i="5"/>
  <c r="C15" i="5"/>
  <c r="C24" i="5"/>
  <c r="C23" i="5" s="1"/>
  <c r="C35" i="5"/>
  <c r="C41" i="5"/>
  <c r="C81" i="5"/>
  <c r="D23" i="5"/>
  <c r="D82" i="1"/>
  <c r="D43" i="1"/>
  <c r="D37" i="1"/>
  <c r="D15" i="1"/>
  <c r="D8" i="1"/>
  <c r="D48" i="1" l="1"/>
  <c r="C47" i="5"/>
  <c r="C34" i="6"/>
  <c r="C47" i="6"/>
  <c r="C86" i="6"/>
  <c r="C75" i="6"/>
  <c r="C20" i="5"/>
  <c r="C19" i="5" s="1"/>
  <c r="D15" i="7"/>
  <c r="D19" i="7" s="1"/>
  <c r="D20" i="2"/>
  <c r="G20" i="2"/>
  <c r="D81" i="6"/>
  <c r="D76" i="6"/>
  <c r="D67" i="6"/>
  <c r="D53" i="6"/>
  <c r="D41" i="6"/>
  <c r="D35" i="6"/>
  <c r="D23" i="6"/>
  <c r="D19" i="6"/>
  <c r="D15" i="6"/>
  <c r="D8" i="6"/>
  <c r="D81" i="5"/>
  <c r="D76" i="5"/>
  <c r="D41" i="5"/>
  <c r="D35" i="5"/>
  <c r="D8" i="5"/>
  <c r="E77" i="1"/>
  <c r="D47" i="6" l="1"/>
  <c r="D86" i="6"/>
  <c r="C87" i="6"/>
  <c r="C48" i="6"/>
  <c r="D34" i="6"/>
  <c r="D86" i="5"/>
  <c r="D75" i="6"/>
  <c r="E87" i="1"/>
  <c r="D63" i="5"/>
  <c r="D58" i="5" s="1"/>
  <c r="D48" i="6" l="1"/>
  <c r="D92" i="6"/>
  <c r="D87" i="6"/>
  <c r="D91" i="6"/>
  <c r="E58" i="1"/>
  <c r="E60" i="1"/>
  <c r="E73" i="1" l="1"/>
  <c r="D56" i="5"/>
  <c r="D40" i="5"/>
  <c r="D47" i="5" s="1"/>
  <c r="D92" i="5" s="1"/>
  <c r="E71" i="1"/>
  <c r="D68" i="5"/>
  <c r="D67" i="5" s="1"/>
  <c r="D55" i="5" l="1"/>
  <c r="D54" i="5"/>
  <c r="E57" i="1" l="1"/>
  <c r="E59" i="1"/>
  <c r="E69" i="1" l="1"/>
  <c r="E68" i="1" s="1"/>
  <c r="D30" i="5"/>
  <c r="D34" i="5" s="1"/>
  <c r="G14" i="7" l="1"/>
  <c r="G20" i="7" s="1"/>
  <c r="D14" i="7"/>
  <c r="D20" i="7" s="1"/>
  <c r="D48" i="5"/>
  <c r="D94" i="4"/>
  <c r="E55" i="1"/>
  <c r="E56" i="1"/>
  <c r="E93" i="1" l="1"/>
  <c r="D21" i="7"/>
  <c r="D22" i="7"/>
  <c r="G22" i="7"/>
  <c r="E65" i="1" l="1"/>
  <c r="E54" i="1" s="1"/>
  <c r="D64" i="5"/>
  <c r="D53" i="5" s="1"/>
  <c r="D75" i="5" s="1"/>
  <c r="E76" i="1" l="1"/>
  <c r="E92" i="1" s="1"/>
  <c r="G14" i="2"/>
  <c r="D87" i="5"/>
  <c r="D91" i="5"/>
  <c r="E88" i="1" l="1"/>
  <c r="G21" i="2"/>
  <c r="C34" i="5" l="1"/>
  <c r="C48" i="5" l="1"/>
  <c r="D60" i="1"/>
  <c r="D54" i="1" s="1"/>
  <c r="C77" i="5" l="1"/>
  <c r="C76" i="5" s="1"/>
  <c r="C86" i="5" s="1"/>
  <c r="C92" i="5" s="1"/>
  <c r="C67" i="5" l="1"/>
  <c r="C63" i="5"/>
  <c r="F20" i="2" l="1"/>
  <c r="D77" i="1"/>
  <c r="D87" i="1" s="1"/>
  <c r="D68" i="1" l="1"/>
  <c r="F14" i="7"/>
  <c r="F20" i="7" s="1"/>
  <c r="C53" i="5"/>
  <c r="C75" i="5" s="1"/>
  <c r="C87" i="5" l="1"/>
  <c r="C91" i="5"/>
  <c r="F14" i="2"/>
  <c r="F21" i="2" s="1"/>
  <c r="D76" i="1" l="1"/>
  <c r="C91" i="6"/>
  <c r="D88" i="1" l="1"/>
  <c r="C14" i="2"/>
  <c r="C22" i="2" s="1"/>
  <c r="D34" i="1"/>
  <c r="D36" i="1" s="1"/>
  <c r="D49" i="1" s="1"/>
  <c r="C14" i="7"/>
  <c r="C92" i="6"/>
  <c r="D93" i="1"/>
  <c r="C94" i="4"/>
  <c r="D92" i="1" l="1"/>
  <c r="C20" i="7"/>
  <c r="C22" i="7" s="1"/>
  <c r="C21" i="7"/>
  <c r="C21" i="2"/>
  <c r="C23" i="2" s="1"/>
  <c r="D14" i="2" l="1"/>
  <c r="D22" i="2" s="1"/>
  <c r="D21" i="2" l="1"/>
  <c r="D23" i="2" s="1"/>
</calcChain>
</file>

<file path=xl/sharedStrings.xml><?xml version="1.0" encoding="utf-8"?>
<sst xmlns="http://schemas.openxmlformats.org/spreadsheetml/2006/main" count="2244" uniqueCount="634">
  <si>
    <t>Medgyesegyháza Városi Önkormányzat</t>
  </si>
  <si>
    <t>BEVÉTELEK</t>
  </si>
  <si>
    <t>Bevételi jogcímek</t>
  </si>
  <si>
    <t>1.</t>
  </si>
  <si>
    <t>Sor-
szám</t>
  </si>
  <si>
    <t>2.</t>
  </si>
  <si>
    <t>1.1.</t>
  </si>
  <si>
    <t>1.2.</t>
  </si>
  <si>
    <t>1.3.</t>
  </si>
  <si>
    <t>1.4.</t>
  </si>
  <si>
    <t>1.5.</t>
  </si>
  <si>
    <t>1.6.</t>
  </si>
  <si>
    <t>2.1.</t>
  </si>
  <si>
    <t>2.2.</t>
  </si>
  <si>
    <t>2.3.</t>
  </si>
  <si>
    <t>3.</t>
  </si>
  <si>
    <t>Önkormányzatok működési támogatásai (1.1+……+1.6.)</t>
  </si>
  <si>
    <t>3.1.</t>
  </si>
  <si>
    <t>3.2.</t>
  </si>
  <si>
    <t>3.3.</t>
  </si>
  <si>
    <t>4.</t>
  </si>
  <si>
    <t>Közhatalmi bevételek (4.1+4.2.+4.3.+4.4.)</t>
  </si>
  <si>
    <t>4.1.</t>
  </si>
  <si>
    <t>4.1.1.</t>
  </si>
  <si>
    <t>4.1.2.</t>
  </si>
  <si>
    <t>4.1.3.</t>
  </si>
  <si>
    <t>4.2.</t>
  </si>
  <si>
    <t>4.3.</t>
  </si>
  <si>
    <t>4.4.</t>
  </si>
  <si>
    <t>5.</t>
  </si>
  <si>
    <t>Helyi önkormányzatok működésének általános támogatása</t>
  </si>
  <si>
    <t>Önkormányzatok egyes köznevelési feladatainak támogatása</t>
  </si>
  <si>
    <t>Önkormányzatok szociális és gyermjóléti feladatainak támogatása</t>
  </si>
  <si>
    <t>Önkormányzatok kulturális feladatainak támogatása</t>
  </si>
  <si>
    <t>Működési célú költségvetési támogatások és kiegészítő támogatások</t>
  </si>
  <si>
    <t>Elszámolásból származő bevételek</t>
  </si>
  <si>
    <t>Elvonások és befizetések bevételei</t>
  </si>
  <si>
    <t>Egyéb működési célú támogatások bevételei</t>
  </si>
  <si>
    <t>2.2.-ből EU-s támogatás</t>
  </si>
  <si>
    <t>Működési célú támogatások ÁHT-n belülről (2.1+2.2.)</t>
  </si>
  <si>
    <t>Felhalmozási célú önkormányzati támogatások</t>
  </si>
  <si>
    <t>Egyéb felhalmozási célú támogatások</t>
  </si>
  <si>
    <t>3.2.-ből EU-s támogatás</t>
  </si>
  <si>
    <t>Felhalmozási célú támogatások ÁHT-n belülről (3.1.+3.2.)</t>
  </si>
  <si>
    <t>Helyi adók (4.1.1.+….+4.1.3)</t>
  </si>
  <si>
    <t>Vagyoni típusú adók</t>
  </si>
  <si>
    <t>Értékesítési és forgalmi adók (iparűzési adó)</t>
  </si>
  <si>
    <t>Gépjárműadó</t>
  </si>
  <si>
    <t>Egyéb áruhasználati és szolgáltatási adók</t>
  </si>
  <si>
    <t>Egyéb közhatalmi bevételek</t>
  </si>
  <si>
    <t xml:space="preserve">Működési bevételek </t>
  </si>
  <si>
    <t>6.</t>
  </si>
  <si>
    <t>Felhalmozási bevételek</t>
  </si>
  <si>
    <t>7.</t>
  </si>
  <si>
    <t>Működési célő átvett pénzeszközök</t>
  </si>
  <si>
    <t>8.</t>
  </si>
  <si>
    <t>Felhalmozási célú átvett pénzeszközök</t>
  </si>
  <si>
    <t>9.</t>
  </si>
  <si>
    <t>10.</t>
  </si>
  <si>
    <t>Hitel-, kölcsönfelévtel államháztartáson kívülről (10.1+…+10.3</t>
  </si>
  <si>
    <t>10.1.</t>
  </si>
  <si>
    <t>Hosszú lejűratú hitelek, kölcsönök felvétele</t>
  </si>
  <si>
    <t>10.2.</t>
  </si>
  <si>
    <t>Likviditási célú hitelek, kölcsönök felvétele pénzügyi vállalkozástól</t>
  </si>
  <si>
    <t>10.3.</t>
  </si>
  <si>
    <t>Rövid lejáratú hitelek, kölcsönök felvétele</t>
  </si>
  <si>
    <t>11.</t>
  </si>
  <si>
    <t>Belföldi értékpapírok bevételei</t>
  </si>
  <si>
    <t>12.</t>
  </si>
  <si>
    <t>Előző évi költségvetési maradvány igánybe vétele</t>
  </si>
  <si>
    <t>13.</t>
  </si>
  <si>
    <t>Belföldi finanszírozás bevételei (13.1.+13.2.)</t>
  </si>
  <si>
    <t>13.1.</t>
  </si>
  <si>
    <t>Államháztartáson belüli megelőlegezések</t>
  </si>
  <si>
    <t>13.2.</t>
  </si>
  <si>
    <t>Államháztartáson belüli megelőlegezések törlesztése</t>
  </si>
  <si>
    <t>14.</t>
  </si>
  <si>
    <t>Külföldi finanszírozás bevételei</t>
  </si>
  <si>
    <t>15.</t>
  </si>
  <si>
    <t>Váltóbevételek</t>
  </si>
  <si>
    <t xml:space="preserve">16. </t>
  </si>
  <si>
    <t>Adóssághoz nem kapcsolódó származékos ügyletek bevételei</t>
  </si>
  <si>
    <t>17.</t>
  </si>
  <si>
    <t>FINANSZÍROZÁSI BEVÉTELEK ÖSSZESEN:(10.+…+16.)</t>
  </si>
  <si>
    <t>18.</t>
  </si>
  <si>
    <t>KÖLTSÉGVETÉSI ÉS FINANSZÍROZÁSI BEVÉTELEK
ÖSSZESEN: (9.+17.)</t>
  </si>
  <si>
    <t>KIADÁSOK</t>
  </si>
  <si>
    <t>2. számú táblázat</t>
  </si>
  <si>
    <t>Kiadási jogcímek</t>
  </si>
  <si>
    <t>Személyi juttatások</t>
  </si>
  <si>
    <t>Munkaadókat terhelő járulékok és szochó</t>
  </si>
  <si>
    <t>Dologi kiadások</t>
  </si>
  <si>
    <t>Ellátottak pénzbeli juttatásai</t>
  </si>
  <si>
    <t>Egyéb működési célú kiadások</t>
  </si>
  <si>
    <t>1.5.-ből Előző évi elszámolásből származó befizetések</t>
  </si>
  <si>
    <t>1.7.</t>
  </si>
  <si>
    <t>1.8.</t>
  </si>
  <si>
    <t>1.9.</t>
  </si>
  <si>
    <t>1.10.</t>
  </si>
  <si>
    <t>1.11.</t>
  </si>
  <si>
    <t>Tartalékok</t>
  </si>
  <si>
    <t xml:space="preserve">             Törvényi előírásokon alapuló befizetések</t>
  </si>
  <si>
    <t>1.12.</t>
  </si>
  <si>
    <t>1.11.-ből: Általános tartalék</t>
  </si>
  <si>
    <t>1.13.</t>
  </si>
  <si>
    <t xml:space="preserve">                 Céltartalék</t>
  </si>
  <si>
    <t>Működési költségvetés kiadásai (1.1.+…+1.5.+1.11.)</t>
  </si>
  <si>
    <t>Beruházások</t>
  </si>
  <si>
    <t>2.2</t>
  </si>
  <si>
    <t>2.1.-ből EU-s forrásból megvalósuló beruházás</t>
  </si>
  <si>
    <t>Felújítások</t>
  </si>
  <si>
    <t>2.4.</t>
  </si>
  <si>
    <t>2.3.-ból EU-s forrásból megvalósuló felújítás</t>
  </si>
  <si>
    <t>2.5.</t>
  </si>
  <si>
    <t>Egyéb felhalmozási kiadások</t>
  </si>
  <si>
    <t>2.6.</t>
  </si>
  <si>
    <t>2.5.-ből Egyéb felhalmozási kiadás ÁHT-n belülre</t>
  </si>
  <si>
    <t>2.7.</t>
  </si>
  <si>
    <t xml:space="preserve">              Egyéb felhalmozási kiadás ÁHT-n kívülre</t>
  </si>
  <si>
    <t>Felhalmozási költségvetési kiadások (2.1.+2.3.+2.5.)</t>
  </si>
  <si>
    <t>KÖLTSÉGVETÉSI KIADÁSOK ÖSSZESEN: (1.+2.)</t>
  </si>
  <si>
    <t>Hosszú lejáratú hitelek, kölcsönök törlesztése pü vállalkozásoknak</t>
  </si>
  <si>
    <t>Likviditási célú hitelek, kölcsönök törlesztése pü vállalkozásoknak</t>
  </si>
  <si>
    <t>Rövid lejáratú hitelek, kölcsönök törlesztése pü vállalkozásoknak</t>
  </si>
  <si>
    <t>Hitel-, kölcsöntörlesztés államháztartáson kívülre (4.1.+…+4.3.)</t>
  </si>
  <si>
    <t>Belföldi értékpapírok vásárlásai</t>
  </si>
  <si>
    <t>6.1.</t>
  </si>
  <si>
    <t>Államháztartáson belüli megelőlegezések visszafizetése</t>
  </si>
  <si>
    <t>Belföldi finanszírozás kiadásai (=6.1.)</t>
  </si>
  <si>
    <t>Külföldi finanszírozás kiadásai</t>
  </si>
  <si>
    <t>Adóssághoz nem kapcsolódó származékos  ügyletek</t>
  </si>
  <si>
    <t xml:space="preserve">9. </t>
  </si>
  <si>
    <t>Váltókiadások</t>
  </si>
  <si>
    <t>FINANSZÍROZÁSI KIADÁSOK ÖSSZESEN: (4.+…+9.)</t>
  </si>
  <si>
    <t>KIADÁSOK ÖSSZESEN: (3+10)</t>
  </si>
  <si>
    <t>KÖLTSÉGVETÉSI BEVÉTELEK ÖSSZESEN: (1+…+8)</t>
  </si>
  <si>
    <t xml:space="preserve">             Elvonások befizetések</t>
  </si>
  <si>
    <t xml:space="preserve">             Egyéb működési célú támogatások ÁHT-n belülre</t>
  </si>
  <si>
    <t xml:space="preserve">             Egyéb működési célú támogatások ÁHT-n kívülre</t>
  </si>
  <si>
    <t>KÖLTSÉGVETÉSI, FINANSZÍROZOZÁSI BEVÉTELEK ÉS KIADÁSOK EGYENLEGE</t>
  </si>
  <si>
    <t>3. számú táblázat</t>
  </si>
  <si>
    <t>Költségvetési hiány, többlet (költségvetési bevételek 9. sor -
 költségvetési kiadások 3. sor) (+/-)</t>
  </si>
  <si>
    <t>Finanszírozási bevételek kiadások egyenlege (finanszírozási bevételek 17. sor - finanszírozási kiadások 10. sor) (+/-)</t>
  </si>
  <si>
    <t>I. Működési bevételek és kiadások mérlege</t>
  </si>
  <si>
    <t>(önkormányzati szinten)</t>
  </si>
  <si>
    <t>Bevétel</t>
  </si>
  <si>
    <t>Kiadás</t>
  </si>
  <si>
    <t>A</t>
  </si>
  <si>
    <t>C</t>
  </si>
  <si>
    <t>D</t>
  </si>
  <si>
    <t>E</t>
  </si>
  <si>
    <t>Önkormányzatok működési támogatásai</t>
  </si>
  <si>
    <t>Működési célú támogatások ÁHT-n belülről</t>
  </si>
  <si>
    <t>Munkaadókat terhelő járulékok és SZOCHÓ</t>
  </si>
  <si>
    <t>16.</t>
  </si>
  <si>
    <t>2.-ből EU-s támogatás</t>
  </si>
  <si>
    <t>Dologi Kiadások</t>
  </si>
  <si>
    <t>Közhatalmi bevételek</t>
  </si>
  <si>
    <t>Működési bevételek</t>
  </si>
  <si>
    <t>Működési célú átvett pénzeszközök</t>
  </si>
  <si>
    <t>6.-ból EU-s támogatás (közvetlen)</t>
  </si>
  <si>
    <t>Költségvetési bevételek összesen: (1.+…+6.)</t>
  </si>
  <si>
    <t>Költségvetési kiadások összesen: (1.+…+6)</t>
  </si>
  <si>
    <t>Költségvetési maradvány igénybe vétele</t>
  </si>
  <si>
    <t>Likviditási célú hitelek, kölcsönök felvétele</t>
  </si>
  <si>
    <t>Hiány belső finanszírozásának bevételei (=10)</t>
  </si>
  <si>
    <t>Hiány külső finanszírozásának bevételei (=12)</t>
  </si>
  <si>
    <t>Működési célú finanszírozási bevételek összesen: (9.+11.)</t>
  </si>
  <si>
    <t>BEVÉTELEK ÖSSZESEN: (8.+13.)</t>
  </si>
  <si>
    <t>Likviditási célú hitelek törlesztése</t>
  </si>
  <si>
    <t>B</t>
  </si>
  <si>
    <t>KIADÁSOK ÖSSZESEN: (8.+13.)</t>
  </si>
  <si>
    <t>Költségvetési többlet:</t>
  </si>
  <si>
    <t>Költségvetési hiány:</t>
  </si>
  <si>
    <t>Tárgyévi hiány:</t>
  </si>
  <si>
    <t>Tárgyévi többlet:</t>
  </si>
  <si>
    <t>I .Felhalmozási célú bevételek és kiadások mérlege</t>
  </si>
  <si>
    <t xml:space="preserve">Felhalmozási célú támogatások ÁHT-n belülről </t>
  </si>
  <si>
    <t>1.-ből EU-s támogatás</t>
  </si>
  <si>
    <t>Felhalmozási célú átvett pénzeszközök átvétele</t>
  </si>
  <si>
    <t xml:space="preserve">4.-ből EU-s támogatás </t>
  </si>
  <si>
    <t>Egyéb felhalmozási célú bevételek</t>
  </si>
  <si>
    <t>3.-ból EU-s forrásból megvalósuló felújítás</t>
  </si>
  <si>
    <t>Költségvetési bevételek összesen: (1.+3.+4.+6.)</t>
  </si>
  <si>
    <t>Hitelek, kölcsönök felvétele</t>
  </si>
  <si>
    <t>Felhalmozási célú finanszírozási bevételek összesen: (9.+11.)</t>
  </si>
  <si>
    <t>Felhalmozási célú finanszírozási kiadások összesen: (9.+…+12)</t>
  </si>
  <si>
    <t>Megnevezés</t>
  </si>
  <si>
    <t>F</t>
  </si>
  <si>
    <t>Beruházási (felhalmozási) kiadások előírányzata beruházásonként</t>
  </si>
  <si>
    <t>Beruházás megnevezése</t>
  </si>
  <si>
    <t>Összesen:</t>
  </si>
  <si>
    <t>Felújítási kiadások előírányzata felújításonként</t>
  </si>
  <si>
    <t>Felújítás megnevezése</t>
  </si>
  <si>
    <t>G</t>
  </si>
  <si>
    <t>H</t>
  </si>
  <si>
    <t>I</t>
  </si>
  <si>
    <t>J</t>
  </si>
  <si>
    <t>kötelező/nem kötelező</t>
  </si>
  <si>
    <t>Kiemelt előirányzatok</t>
  </si>
  <si>
    <t>Önkormányzatok működési támogatása</t>
  </si>
  <si>
    <t>Működési célú támogatások államháztartáson belülről</t>
  </si>
  <si>
    <t>Felhalmozási célú támogatások államháztartáson belülről</t>
  </si>
  <si>
    <t>Működési célra átvett pénzeszközök</t>
  </si>
  <si>
    <t>Finansízrozási bevételek</t>
  </si>
  <si>
    <t>Bevételek összesen</t>
  </si>
  <si>
    <t>kötelező</t>
  </si>
  <si>
    <t>Talajterhelési díj</t>
  </si>
  <si>
    <t>nem kötelező</t>
  </si>
  <si>
    <t>Pénzeszköz átvétel munkaügyi Központtól hosszabb távú közfoglalkoztatásra</t>
  </si>
  <si>
    <t xml:space="preserve">Önkormányzat bérbeadás, város és községgazdálkodás m.n.s. szolg. </t>
  </si>
  <si>
    <t>Startmunka program bevétele</t>
  </si>
  <si>
    <t>Óvodai étkeztetés</t>
  </si>
  <si>
    <t>Alaptevékenység bevételei összesen</t>
  </si>
  <si>
    <t>Kötelező feladatok:</t>
  </si>
  <si>
    <t>Nem kötelező:</t>
  </si>
  <si>
    <t>Kötelező</t>
  </si>
  <si>
    <t>Nem kötelező</t>
  </si>
  <si>
    <t>Varázserdő Óvoda Medgyesegyháza</t>
  </si>
  <si>
    <t>Gondozási Központ Medgyesegyháza</t>
  </si>
  <si>
    <t>Összesen</t>
  </si>
  <si>
    <t>Kötelező mindösszesen:</t>
  </si>
  <si>
    <t>Nem kötelező mindösszesen:</t>
  </si>
  <si>
    <t>Mindösszesen:</t>
  </si>
  <si>
    <t>Felhalmozási célra átvett pénzeszközök</t>
  </si>
  <si>
    <t xml:space="preserve"> Finanszírozási bevételek - Támogatás működésre</t>
  </si>
  <si>
    <t>Szakfeladat</t>
  </si>
  <si>
    <t>Önkormányzati igazgatási tevékenység</t>
  </si>
  <si>
    <t>Alaptevékenység összesen</t>
  </si>
  <si>
    <t>Kötelező:</t>
  </si>
  <si>
    <t>L</t>
  </si>
  <si>
    <t>N</t>
  </si>
  <si>
    <t>P</t>
  </si>
  <si>
    <t>Kötelező/nem kötelező</t>
  </si>
  <si>
    <t>Háziorvosi alapellátás</t>
  </si>
  <si>
    <t>Fogorvosi alapellátás</t>
  </si>
  <si>
    <t>Egészségügyi labor</t>
  </si>
  <si>
    <t>Család és nővédelmi eü. gondozás</t>
  </si>
  <si>
    <t>Ifjúsági- egészségügyi gondozás</t>
  </si>
  <si>
    <t xml:space="preserve">Időskorúak bentlakásos szoc. ell. </t>
  </si>
  <si>
    <t>Idősek nappali ellátása</t>
  </si>
  <si>
    <t>Szociális étkeztetés</t>
  </si>
  <si>
    <t>Házi segítségnyújtás</t>
  </si>
  <si>
    <t>Óvodai nevelés, ellátás</t>
  </si>
  <si>
    <t xml:space="preserve"> </t>
  </si>
  <si>
    <t>K</t>
  </si>
  <si>
    <t>Szociális hozzájárulási adó</t>
  </si>
  <si>
    <t>Önkormányzat által folyósított ellátások</t>
  </si>
  <si>
    <t>Egyéb működési célú kiadások ÁH-n kívülre</t>
  </si>
  <si>
    <t>Egyéb működési célú kiadás ÁH-n belülre</t>
  </si>
  <si>
    <t>Tartalék</t>
  </si>
  <si>
    <t>Finanszírozási kiadások</t>
  </si>
  <si>
    <t>Finanszírozási kiadás Ktgvetési szerveknek</t>
  </si>
  <si>
    <t>Kiadások összesen</t>
  </si>
  <si>
    <t>Szakfeladat/Feladat</t>
  </si>
  <si>
    <t>Kötelező/ nem kötelező</t>
  </si>
  <si>
    <t>Finanszíroszási kiadások</t>
  </si>
  <si>
    <t>Engedélyezett létszám</t>
  </si>
  <si>
    <t>ebből: közfoglalkoztatott:</t>
  </si>
  <si>
    <t>Időskorúak bentlakásos szoc. ell.</t>
  </si>
  <si>
    <t xml:space="preserve">Engedélyezett létszám </t>
  </si>
  <si>
    <t xml:space="preserve">Engedélyezett létszám           </t>
  </si>
  <si>
    <t>Önkormányzat</t>
  </si>
  <si>
    <t>Államigazgatási feladatok</t>
  </si>
  <si>
    <t>Államigazgatási</t>
  </si>
  <si>
    <t>Egyéb működési célú kiadások Áht-n kívülre</t>
  </si>
  <si>
    <t>államigazg</t>
  </si>
  <si>
    <t>Államigazgatási:</t>
  </si>
  <si>
    <t>államigazgatási</t>
  </si>
  <si>
    <t>Medgyesegyházi Polgármesteri Hivatal</t>
  </si>
  <si>
    <t>Önkormányzatok szociális és gyermekjóléti feladatainak támogatása</t>
  </si>
  <si>
    <t>Felhamozási céltartalék</t>
  </si>
  <si>
    <t>Költségvetési kiadások összesen: (1.+3.+5.+6.)</t>
  </si>
  <si>
    <t>Működési célú finanszírozási kiadások összesen: (=9.)</t>
  </si>
  <si>
    <t>Költségvetési maradvány</t>
  </si>
  <si>
    <t>forintban</t>
  </si>
  <si>
    <t>Művelődési Ház és Könyvtár</t>
  </si>
  <si>
    <t>Államigazgatási mindösszesen:</t>
  </si>
  <si>
    <t>Család és gyermekjóléti szolgáltatás</t>
  </si>
  <si>
    <t>Egyéb Felhalmozási célú kiadás ÁH-n belülre</t>
  </si>
  <si>
    <t>Önkormányzat létszáma</t>
  </si>
  <si>
    <t>Polgármester</t>
  </si>
  <si>
    <t>Képviselő</t>
  </si>
  <si>
    <t>Elszámolásból származó bevételek</t>
  </si>
  <si>
    <t>1 fő polgármester</t>
  </si>
  <si>
    <t>Medgyesegyháza Polgármesteri Hivatal</t>
  </si>
  <si>
    <t>Medgyesegyháza Városi Gondozási Központ</t>
  </si>
  <si>
    <t>Medgyesegyházi Varázserdő Óvoda</t>
  </si>
  <si>
    <t>Medgyesegyháza Városi Művelődési Ház és Könyvtár</t>
  </si>
  <si>
    <t>16 fő köztisztviselő</t>
  </si>
  <si>
    <t>1.5.-ből Előző évi elszámolásból származó befizetések</t>
  </si>
  <si>
    <t>Önkormányzatok felhalmozási támogatása</t>
  </si>
  <si>
    <t>Előző évi költségvetési maradvány igénybe vétele</t>
  </si>
  <si>
    <t>Jövedelemadók (Termőföld bérbeadás)</t>
  </si>
  <si>
    <t>Éven túli célhitel törlesztő részlete</t>
  </si>
  <si>
    <t>1.-ből EU-s forrásból megvalósuló beruházás</t>
  </si>
  <si>
    <t>Iparűzési adó</t>
  </si>
  <si>
    <t>Termőföld bérbeadás</t>
  </si>
  <si>
    <t>Elző évi költségvetési maradvány</t>
  </si>
  <si>
    <t>Előző évi költségvetési maradvány</t>
  </si>
  <si>
    <t>1 fő munkatörvénykönyves 6 órás</t>
  </si>
  <si>
    <t>Minibölcsőde</t>
  </si>
  <si>
    <t>6 fő képviselő</t>
  </si>
  <si>
    <t>Pótlékok, bírságok</t>
  </si>
  <si>
    <t xml:space="preserve"> KÖLTSÉGVETÉSI, FINANSZÍROZOZÁSI BEVÉTELEK ÉS KIADÁSOK EGYENLEGE</t>
  </si>
  <si>
    <t>19.</t>
  </si>
  <si>
    <t>20.</t>
  </si>
  <si>
    <t>21.</t>
  </si>
  <si>
    <t>22.</t>
  </si>
  <si>
    <t>23.</t>
  </si>
  <si>
    <t>24.</t>
  </si>
  <si>
    <t>25.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</si>
  <si>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</si>
  <si>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</si>
  <si>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</si>
  <si>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</si>
  <si>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</si>
  <si>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</si>
  <si>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</si>
  <si>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</si>
  <si>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</si>
  <si>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37.</t>
  </si>
  <si>
    <t>40.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</si>
  <si>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</si>
  <si>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</si>
  <si>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</si>
  <si>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</si>
  <si>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</si>
  <si>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</si>
  <si>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</si>
  <si>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</si>
  <si>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</si>
  <si>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</si>
  <si>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</si>
  <si>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</si>
  <si>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</si>
  <si>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</si>
  <si>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</si>
  <si>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</si>
  <si>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</si>
  <si>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</si>
  <si>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</si>
  <si>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</si>
  <si>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</si>
  <si>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</si>
  <si>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</si>
  <si>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</si>
  <si>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</si>
  <si>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</si>
  <si>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</si>
  <si>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</si>
  <si>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</si>
  <si>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</si>
  <si>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</si>
  <si>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</si>
  <si>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</si>
  <si>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</si>
  <si>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</si>
  <si>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</si>
  <si>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</si>
  <si>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</si>
  <si>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</si>
  <si>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</si>
  <si>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</si>
  <si>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</si>
  <si>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</si>
  <si>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</si>
  <si>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</si>
  <si>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</si>
  <si>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</si>
  <si>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O</t>
  </si>
  <si>
    <t>R</t>
  </si>
  <si>
    <t>S</t>
  </si>
  <si>
    <t>T</t>
  </si>
  <si>
    <t>Sor szám</t>
  </si>
  <si>
    <t>Az önk.vagyonnal gazd. kapcs gazdálkodás</t>
  </si>
  <si>
    <t>Köztemető bevélelei</t>
  </si>
  <si>
    <t>Települési önk. Egyes szociális és gyerm.jóléti  felad. Támogatása(B1131)</t>
  </si>
  <si>
    <t>Telep.önk. Által biztosított egyes szoc. Szakosított ellátások (B1131)</t>
  </si>
  <si>
    <t>Gyermekétkeztetés támogatása (B1132)</t>
  </si>
  <si>
    <t>Rászoruló gyermekek szünidei étkeztetésének támogatása(B1132)</t>
  </si>
  <si>
    <t>Települési önkormányzatok kulturális feladatainak támogatása(B114)</t>
  </si>
  <si>
    <t>Működési c. költ. Tám.és kieg. Tám. (B115)</t>
  </si>
  <si>
    <t>Pénzeszköz átvétel munkaügyi Központtól START programra (B163)</t>
  </si>
  <si>
    <t xml:space="preserve">Közalkalmazott </t>
  </si>
  <si>
    <t xml:space="preserve">Hosszabb távú közfoglalkoztatott </t>
  </si>
  <si>
    <t xml:space="preserve">Közmunkaprogramban részt vevő </t>
  </si>
  <si>
    <t>Helyi önkormányzatok működésének általános támogatása(B11)</t>
  </si>
  <si>
    <t>Egyéb működési célú támogatások bevételei(B16)</t>
  </si>
  <si>
    <t>Felhalmozási célú önkormányzati támogatások(B22)</t>
  </si>
  <si>
    <t>Egyéb felhalmozási célú támogatások(B25)</t>
  </si>
  <si>
    <t>Pótlék, birság</t>
  </si>
  <si>
    <t>Működési bevételek (B4)</t>
  </si>
  <si>
    <t xml:space="preserve"> kötelező</t>
  </si>
  <si>
    <t>Egyéb működési célú támogatások bevételei (B16)</t>
  </si>
  <si>
    <t>Jövedelemadók (Termőföld bérbeadás)(B35)</t>
  </si>
  <si>
    <t>Felhalmozási célú önkormányzati támogatások(B23)</t>
  </si>
  <si>
    <t>Helyi önkormányzatok működésének általános támogatása(B111)</t>
  </si>
  <si>
    <t>Önkormányzatok egyes köznevelési feladatainak támogatása(B112)</t>
  </si>
  <si>
    <t>Önkormányzatok szociális és gyermekjóléti feladatainak támogatása(B113)</t>
  </si>
  <si>
    <t>Önkormányzatok kulturális feladatainak támogatása(B114)</t>
  </si>
  <si>
    <t>Működési célú költségvetési támogatások és kiegészítő támogatások(B115)</t>
  </si>
  <si>
    <t>Pőtlék, birság</t>
  </si>
  <si>
    <t>Elszámolásból származó bevételek(B16)</t>
  </si>
  <si>
    <t>Medgyesegyháza Városi Önkormányzat adósságot keletkeztető ügyletekből és kötelezettségvállalásokból 
fennálló kötelezettségei</t>
  </si>
  <si>
    <t>Forintban!</t>
  </si>
  <si>
    <t>Évek</t>
  </si>
  <si>
    <t>Összesen
F=(C+D+E)</t>
  </si>
  <si>
    <t>Éven túli célhitel törlesztő részlete + kamat</t>
  </si>
  <si>
    <t>ÖSSZES KÖTELEZETTSÉG:</t>
  </si>
  <si>
    <t>Medgyesegyháza Városi Önkormányzat saját bevételeinek részletezése az adósságot keletkeztető ügyletekből származó tárgyévi fizetési kötelezettség megállapításához</t>
  </si>
  <si>
    <t>Forintban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</si>
  <si>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</si>
  <si>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</si>
  <si>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</si>
  <si>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származó bevétel</t>
  </si>
  <si>
    <t>Bírság-, pótlék- díjbevétel</t>
  </si>
  <si>
    <t>Kezesség,- illetve garanciavállalással kapcsolatos megtérülés</t>
  </si>
  <si>
    <t>SAJÁT BEVÉTELEK ÖSSZESEN:</t>
  </si>
  <si>
    <t>Ezer forintban</t>
  </si>
  <si>
    <t>Fejlesztési cél leírása</t>
  </si>
  <si>
    <t>Fejlesztés várható kiadása</t>
  </si>
  <si>
    <t>ADÓSSÁGOT KELETKEZTETŐ ÜGYLETEK 
VÁRHATÓ EGYÜTTES ÖSSZEGE</t>
  </si>
  <si>
    <t>Európai Uniós támogatással megvalósuló porjektek
bevételei, kiadásai, hozzájárulások</t>
  </si>
  <si>
    <t>Források</t>
  </si>
  <si>
    <t>Saját erő</t>
  </si>
  <si>
    <t xml:space="preserve">     saját erőből központi támogatás</t>
  </si>
  <si>
    <t>EU-s forrás</t>
  </si>
  <si>
    <t>Társfinanszírozás</t>
  </si>
  <si>
    <t>Hitel</t>
  </si>
  <si>
    <t>Források összesen: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</si>
  <si>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</si>
  <si>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</si>
  <si>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</si>
  <si>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</si>
  <si>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</si>
  <si>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Kiadások, költségek összesen:</t>
  </si>
  <si>
    <t>Schéner ház</t>
  </si>
  <si>
    <t>Lakóingatlan bérbeadása</t>
  </si>
  <si>
    <t>Nem lakó ingatlan bérbe adása, üzemelése</t>
  </si>
  <si>
    <t>Képviselő-testület kiadásai</t>
  </si>
  <si>
    <t>Közvilágítás</t>
  </si>
  <si>
    <t>Lakhatási támogatás</t>
  </si>
  <si>
    <t>Gyógyszer támogatás</t>
  </si>
  <si>
    <t>Bursa Támogatás</t>
  </si>
  <si>
    <t>Egyszeri támogatás</t>
  </si>
  <si>
    <t>Krízis</t>
  </si>
  <si>
    <t>Köztemetés</t>
  </si>
  <si>
    <t>Hulladék szállítási kedvezmény</t>
  </si>
  <si>
    <t>Hosszabb távú közfoglakoztatás</t>
  </si>
  <si>
    <t>Start mintaprogram</t>
  </si>
  <si>
    <t>Állami támogatások és megelőlegezések visszafizetése</t>
  </si>
  <si>
    <t>Éven túli céllhitel törlesztése</t>
  </si>
  <si>
    <t>Háziorvosi feladatok,  alapellátás</t>
  </si>
  <si>
    <t>Óvodai gyermekétkeztetés</t>
  </si>
  <si>
    <t>Közkifolyó kiadásai</t>
  </si>
  <si>
    <t>Szünidei gyermekétkeztetés</t>
  </si>
  <si>
    <t>43.</t>
  </si>
  <si>
    <t>Önkormányzati üzemeltetési feladatok</t>
  </si>
  <si>
    <t>Piac</t>
  </si>
  <si>
    <t>Pénzeszköz átvétel Pusztaottlaka</t>
  </si>
  <si>
    <t xml:space="preserve">Tartalék  </t>
  </si>
  <si>
    <t>Köztemető fenntartás</t>
  </si>
  <si>
    <t>Települési önkormányzatok egyes köznevelési feladat támogatása</t>
  </si>
  <si>
    <t>ÖSSZESEN:</t>
  </si>
  <si>
    <t>Eszköz beszerzés (Sátor)</t>
  </si>
  <si>
    <t>Szennyvíz és ivóvíz befizetési kötelezettség</t>
  </si>
  <si>
    <t>Egyéb működési célú támogatás Áht-n belül</t>
  </si>
  <si>
    <t>Települési önkormányzatok működésének álatalános támogatása</t>
  </si>
  <si>
    <t>TOP-Plusz 1.2.1-21 Élhető települések</t>
  </si>
  <si>
    <t>Top-Plusz 2.1.1-21 Önkormányzati épületek energetikai korszerűsítése</t>
  </si>
  <si>
    <t>Uszoda bevétel</t>
  </si>
  <si>
    <t>Önkormányzatok egyes köznevelési feladatainak támogatása(B12)</t>
  </si>
  <si>
    <t>Önkormányzatok szociális és gyermekjóléti feladatainak támogatása(B13)</t>
  </si>
  <si>
    <t>Önkormányzatok kulturális feladatainak támogatása(B14)</t>
  </si>
  <si>
    <t>Működési célú költségvetési támogatások és kiegészítő támogatások(B15)</t>
  </si>
  <si>
    <t>Elszámolásból bevételek(B16)</t>
  </si>
  <si>
    <t>EU-s projekt neve, azonosítója: TOP-Plusz 1.2.1-21 Élhető települések</t>
  </si>
  <si>
    <t>EU-s projekt neve, azonosítója: Top-Plusz 2.1.1-21 Önkormányzati épületek energetikai korszerűsítése</t>
  </si>
  <si>
    <t>38.</t>
  </si>
  <si>
    <t>41.</t>
  </si>
  <si>
    <t>44.</t>
  </si>
  <si>
    <t>45.</t>
  </si>
  <si>
    <t>2024. évi
mód. előir</t>
  </si>
  <si>
    <t xml:space="preserve">  </t>
  </si>
  <si>
    <t>Tanyagondnoki szolgáltatás</t>
  </si>
  <si>
    <t>Rendezvények</t>
  </si>
  <si>
    <t>5 fő munkatörvénykönyves</t>
  </si>
  <si>
    <t>Tanyagondok szolgáltatás</t>
  </si>
  <si>
    <t>16</t>
  </si>
  <si>
    <t>17</t>
  </si>
  <si>
    <t>EFOP-3.9.2 visszafizetés (Medgyesegyháza)</t>
  </si>
  <si>
    <t>TOP_PLUSZ-1.1.1-21-BS1-2022-00002 Helyi gazdság fejlesztés</t>
  </si>
  <si>
    <t>TOP-PLUSZ-3.3.2-21-BS1-2022-00002 Háziorvosi alapellátás infr.fejl.</t>
  </si>
  <si>
    <t>TOP-PLUSZ-3.3.2-21-BS1-2022-00030 Idősek Klubja ép.feluj.</t>
  </si>
  <si>
    <t>TOP_PLUSZ-1.2.3-21 Belterületi utak fejlesztése</t>
  </si>
  <si>
    <t>TOP Plusz -1.1.1 Helyi gazdasági fejlesztés</t>
  </si>
  <si>
    <t>TOP Plusz -3.3.2-21 Háziorvosi ellátás</t>
  </si>
  <si>
    <t>TOP Plusz -1.2.3 Belterületi utak</t>
  </si>
  <si>
    <t>TOP Plusz -3.3.2-21 Idősek klubbja</t>
  </si>
  <si>
    <t>EFOP-3.9.2 visszafizetés (Kistérség)</t>
  </si>
  <si>
    <t>Likvid hitel</t>
  </si>
  <si>
    <t>1 fő közalkalmazott</t>
  </si>
  <si>
    <t>EU-s projekt neve, azonosítója: Top-Plusz 1.1.1-21 Helyi gazdasági fejlesztés</t>
  </si>
  <si>
    <t>EU-s projekt neve, azonosítója: Top-Plusz 3.3.2.-21 Háziorvosi ellátás</t>
  </si>
  <si>
    <t>EU-s projekt neve, azonosítója: Top-Plusz 3.3.2.-21 Idősek klubja</t>
  </si>
  <si>
    <t>EU-s projekt neve, azonosítója: Top-Plusz 1.2.3.-21 Belterületi utak</t>
  </si>
  <si>
    <t>26.</t>
  </si>
  <si>
    <t>36.</t>
  </si>
  <si>
    <t>39.</t>
  </si>
  <si>
    <t>42.</t>
  </si>
  <si>
    <t>Önkormányzati választás</t>
  </si>
  <si>
    <t>Elvonások, befizetések</t>
  </si>
  <si>
    <t>Idegenforgalmi adó</t>
  </si>
  <si>
    <t>Építmény és telek adó</t>
  </si>
  <si>
    <t>Elszámolásból származó bevétel (B16)</t>
  </si>
  <si>
    <t>2025. évi 
előirányzat</t>
  </si>
  <si>
    <t>2025. évi
mód. előir</t>
  </si>
  <si>
    <t>14. melléklet a .../2025. (....) önkormányzati rendelethez</t>
  </si>
  <si>
    <t>15. melléklet a .../2025. (....) önkormányzati rendelethez</t>
  </si>
  <si>
    <t>13. melléklet .../2025. (...)  önkormányzati rendelethez</t>
  </si>
  <si>
    <t>16.melléklet a .../2025. (....) önkormányzati rendelethez</t>
  </si>
  <si>
    <t>4.5.</t>
  </si>
  <si>
    <t>4.6.</t>
  </si>
  <si>
    <t>7. melléklet a ……./2026.(……………..) önkormányzati rendelethez</t>
  </si>
  <si>
    <t>Medgyesegyháza Város Önkormányzat 2026. évi bevételeinek alakulása - Önkormányzat
forintban</t>
  </si>
  <si>
    <t>2026. évi 
előirányzat</t>
  </si>
  <si>
    <t>2026. évi
mód. előir</t>
  </si>
  <si>
    <t>Kommunális adó</t>
  </si>
  <si>
    <t>Államháztartáson belüli megelőlegezés</t>
  </si>
  <si>
    <t>Pénzeszköz átvétel OEP-től Labor</t>
  </si>
  <si>
    <t>Pénzeszköz átvétel OEP-től Ifj. eü.</t>
  </si>
  <si>
    <t>Önkormányzati igazgatás</t>
  </si>
  <si>
    <t>Nem lakóingatlan értékesítésből származó bevétel</t>
  </si>
  <si>
    <t xml:space="preserve">Magyar Falu pr. Közvilágítás </t>
  </si>
  <si>
    <t>Bölcsődei étkeztetés</t>
  </si>
  <si>
    <t>8. melléklet ..../2026. (…...) önkormányzati rendelethez</t>
  </si>
  <si>
    <t>Medgyesegyháza Város Önkormányzat 2026. évi bevételeinek alakulása - Medgyesegyházi Polgármesteri Hivatal
forintban</t>
  </si>
  <si>
    <t>Adó igazgatás</t>
  </si>
  <si>
    <t>Irányítószervi támogatás</t>
  </si>
  <si>
    <t>9.  melléklet a .../2026. (....) önkormányzati rendelethez</t>
  </si>
  <si>
    <t>2023. évi
mód. előir</t>
  </si>
  <si>
    <t>10.  melléklet a .../2026. (....) önkormányzati rendelethez</t>
  </si>
  <si>
    <t>Medgyesegyháza Város Önkormányzat 2026. évi bevételeinek alakulása - Varázserdő Óvoda
forintban</t>
  </si>
  <si>
    <t>Medgyesegyháza Város Önkormányzat 2026. évi bevételeinek alakulása - Művelődési Ház és Könyvtár (forintban)</t>
  </si>
  <si>
    <t>Művelődési Ház</t>
  </si>
  <si>
    <t>Könyvtár</t>
  </si>
  <si>
    <t>Civil ház</t>
  </si>
  <si>
    <t>Medgyesi Napok</t>
  </si>
  <si>
    <t>Medgyesegyházi Polgármesteri Hivatal 2026. évi kiadások kiemelt előirányzatonként
forintban</t>
  </si>
  <si>
    <t>Önkományzati választás</t>
  </si>
  <si>
    <t>12.  melléklet a ..../2026. (....) önkormányzati rendelethez</t>
  </si>
  <si>
    <t>Az Önkormányzat 2026. évi kiadások kiemelt előirányzatonként
forintban</t>
  </si>
  <si>
    <t>2020. évi bevétel</t>
  </si>
  <si>
    <t>2014. évi teljesítés</t>
  </si>
  <si>
    <t>Start porgram önerő</t>
  </si>
  <si>
    <t>Medgyesegyházi Energiaközösség Kft támogatása</t>
  </si>
  <si>
    <t>Ipari Park Kft. Támogatása</t>
  </si>
  <si>
    <t>Kistérségi díjak</t>
  </si>
  <si>
    <t>Tagdíjak</t>
  </si>
  <si>
    <t>Sportcsarnok</t>
  </si>
  <si>
    <t>Uszoda</t>
  </si>
  <si>
    <t>MFP/OTIFB/2024 Idősek otthona hőközpont rekonstrukciója</t>
  </si>
  <si>
    <t>Versenyképes pr. Energiaközösség</t>
  </si>
  <si>
    <t>MFP-UHJ/2025 Útfelújítás</t>
  </si>
  <si>
    <t>TTP-KP-1-2025-1000187 Testvértelepülés pályázat</t>
  </si>
  <si>
    <t>Magyar Falu Közvilágítás pályázat</t>
  </si>
  <si>
    <t>4034981504 Versenyképes pr. Térfigyelőrendszer</t>
  </si>
  <si>
    <t>77.</t>
  </si>
  <si>
    <t>78.</t>
  </si>
  <si>
    <t>79.</t>
  </si>
  <si>
    <t>80.</t>
  </si>
  <si>
    <t>81.</t>
  </si>
  <si>
    <t>82.</t>
  </si>
  <si>
    <t>Gondozási Központ 2026. évi kiadások kiemelt előirányzatonként
forintban</t>
  </si>
  <si>
    <t>Varázserdő Óvoda 2026. évi kiadások kiemelt előirányzatonként
forintban</t>
  </si>
  <si>
    <t>Mini bölcsőde</t>
  </si>
  <si>
    <t>Művelődési Ház és Könyvtár 2026. évi kiadások kiemelt előirányzatonként
forintban</t>
  </si>
  <si>
    <t>Medgyesi napok</t>
  </si>
  <si>
    <t>17. melléklet a ……/2026.(…………) önkormányzati rendelethez</t>
  </si>
  <si>
    <t>Könyvtár szekrény beszerzés</t>
  </si>
  <si>
    <t>beruházás</t>
  </si>
  <si>
    <t>Nappali ellátás bútorok</t>
  </si>
  <si>
    <t>Családsegítés irodai szék</t>
  </si>
  <si>
    <t>Házi segítségnyújtás 4 db kerékpár beszerzés</t>
  </si>
  <si>
    <t>Idősek otthona konyhai felszerelések, ápolást segítő eszközök</t>
  </si>
  <si>
    <t>Önkormányzat informatikai eszközbeszerzés</t>
  </si>
  <si>
    <t>Önkormányzat Bútorok beszerzése</t>
  </si>
  <si>
    <t xml:space="preserve">Start közmunka program eszközbeszerzés </t>
  </si>
  <si>
    <t>Sátor beszerzése</t>
  </si>
  <si>
    <t>TOP Plusz -1.1.1 Helyi gazdasági fejlesztés pály. visszafizetés</t>
  </si>
  <si>
    <t>felh. C. átadás</t>
  </si>
  <si>
    <t>TOP Plusz -3.3.2-21 Háziorvosi ellátás pály. Visszafizetés</t>
  </si>
  <si>
    <t>TOP Plusz -1.2.3 Belterületi utak pály. Visszafizetés</t>
  </si>
  <si>
    <t>Top-Plusz 2.1.1-21 Önkormányzati épületek energetikai korszerűsítése pály. Visszafizetés</t>
  </si>
  <si>
    <t>MFP/OTIFB/2024 Idősek otthona hőközpont rekonstrukciója pály. Visszafizetés</t>
  </si>
  <si>
    <t>Magyar Falu Közvilágítás pályázat Lámpatestek</t>
  </si>
  <si>
    <t>18. melléklet a ……/2026.(…………) önkormányzati rendelethez</t>
  </si>
  <si>
    <t>Varázserdő Óvoda és Bölcsőde padlóburkoló csere 3 csoportszobában</t>
  </si>
  <si>
    <t>Varázserdő Óvoda és Bölcsőde villanyszerelés 3 csoportszobában</t>
  </si>
  <si>
    <t>Lakóingatlan felújítás</t>
  </si>
  <si>
    <t>Nem lakóingatlan felújítás (Dózsa u. 2. nyomda épülete)</t>
  </si>
  <si>
    <t>19. számú melléklet a ……../2026.(………..) önkormányzati rendelethez</t>
  </si>
  <si>
    <t>2026.</t>
  </si>
  <si>
    <t>2027.</t>
  </si>
  <si>
    <t>2028.</t>
  </si>
  <si>
    <t>21. melléklet a ………/2026.(…………..) önkormányzati rendelethet</t>
  </si>
  <si>
    <t>Medgyesegyháza Városi Önkormányzat 2026. évi adósságot keletkeztető 
fejlesztési céljai</t>
  </si>
  <si>
    <t>20. számú  melléklet a ………/2026.(………) önkormányzati rendelethez</t>
  </si>
  <si>
    <t>22. melléklet a ……../2026.(…………) önkormányzati rendelethez</t>
  </si>
  <si>
    <t>2027. után</t>
  </si>
  <si>
    <t>Építményadó és kommunális adó</t>
  </si>
  <si>
    <t>1. melléklet a          /2026.(………………) önkormányzati rendelethez</t>
  </si>
  <si>
    <t>2026. ÉVI KÖLTSÉGVETÉSÉNEK ÖSSZEVONT MÉRLEGE (forintban)</t>
  </si>
  <si>
    <t>2. melléklet a          /2026.(………………) önkormányzati rendelethez</t>
  </si>
  <si>
    <t>4. melléklet a …….../2026.(………………) önkormányzati rendelethez</t>
  </si>
  <si>
    <t>2026. ÉVI KÖLTSÉGVETÉS ÁLLAMIGAZGATÁSI FELADATAINAK MÉRLEGE
forintban</t>
  </si>
  <si>
    <t>2026. ÉVI KÖLTSÉGVETÉS ÖNKÉNT VÁLLALT FELADATAINAK MÉRLEGE
(forintban)</t>
  </si>
  <si>
    <t>3. melléklet a          /2026.(………………) önkormányzati rendelethez</t>
  </si>
  <si>
    <t>5. melléklet a              ………/2026.(………..) önkormányzati rendelethez</t>
  </si>
  <si>
    <t>6. melléklet a  ………/2026.(………..) önkormányzati rendelethez</t>
  </si>
  <si>
    <t>Mini Bölcsi padlásfödém szigetelés</t>
  </si>
  <si>
    <t>Mini bölcsi, bölcsődei gyerekétkeztetés</t>
  </si>
  <si>
    <t>Felújítás</t>
  </si>
  <si>
    <t>Felhalmozási célú kiadás áht-n belülre</t>
  </si>
  <si>
    <t>2026. január 1-én engedélyezett létszámkeret</t>
  </si>
  <si>
    <t xml:space="preserve">28,6 fő közalkalmazott </t>
  </si>
  <si>
    <t>24 fő közalkalmazott</t>
  </si>
  <si>
    <t>2026. ÉVI KÖLTSÉGVETÉS KÖTELEZŐ FELADATAINAK MÉRLEGE (forintban)</t>
  </si>
  <si>
    <t>Medgyesegyháza Város Önkormányzat 2026. évi bevételeinek alakulása - Gondozási Központ (forintban)</t>
  </si>
  <si>
    <t xml:space="preserve">41 fő közmunkás </t>
  </si>
  <si>
    <t xml:space="preserve">14 fő hosszabb távú közfoglalkoztatott </t>
  </si>
  <si>
    <t>6 fő MT harálya alá tartozó munkavállaló</t>
  </si>
  <si>
    <t>MT hatálya alá tartozó munkavállaló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</si>
</sst>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#,##0.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9"/>
      <color rgb="FF00000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2" fillId="0" borderId="0"/>
  </cellStyleXfs>
  <cellXfs count="381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/>
    <xf numFmtId="4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4" xfId="0" applyFont="1" applyBorder="1"/>
    <xf numFmtId="0" fontId="4" fillId="0" borderId="6" xfId="0" applyFont="1" applyBorder="1"/>
    <xf numFmtId="0" fontId="5" fillId="0" borderId="9" xfId="0" applyFont="1" applyBorder="1"/>
    <xf numFmtId="0" fontId="4" fillId="0" borderId="6" xfId="0" applyFont="1" applyBorder="1" applyAlignment="1">
      <alignment wrapText="1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10" xfId="0" applyNumberFormat="1" applyFont="1" applyBorder="1" applyAlignment="1">
      <alignment horizontal="center"/>
    </xf>
    <xf numFmtId="0" fontId="4" fillId="0" borderId="11" xfId="0" applyFont="1" applyBorder="1"/>
    <xf numFmtId="49" fontId="5" fillId="0" borderId="4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49" fontId="4" fillId="0" borderId="5" xfId="0" applyNumberFormat="1" applyFont="1" applyBorder="1" applyAlignment="1">
      <alignment horizontal="center" wrapText="1"/>
    </xf>
    <xf numFmtId="49" fontId="5" fillId="0" borderId="9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/>
    <xf numFmtId="49" fontId="4" fillId="0" borderId="14" xfId="0" applyNumberFormat="1" applyFont="1" applyBorder="1" applyAlignment="1">
      <alignment horizontal="center"/>
    </xf>
    <xf numFmtId="0" fontId="4" fillId="0" borderId="12" xfId="0" applyFont="1" applyBorder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" xfId="0" applyFont="1" applyBorder="1"/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22" fillId="0" borderId="1" xfId="5" applyFont="1" applyBorder="1" applyAlignment="1">
      <alignment vertical="center"/>
    </xf>
    <xf numFmtId="0" fontId="20" fillId="2" borderId="0" xfId="5" applyFont="1" applyFill="1"/>
    <xf numFmtId="0" fontId="26" fillId="2" borderId="1" xfId="5" applyFont="1" applyFill="1" applyBorder="1" applyAlignment="1">
      <alignment horizontal="center" vertical="center"/>
    </xf>
    <xf numFmtId="0" fontId="23" fillId="0" borderId="1" xfId="5" applyFont="1" applyBorder="1" applyAlignment="1">
      <alignment horizontal="center"/>
    </xf>
    <xf numFmtId="0" fontId="13" fillId="0" borderId="1" xfId="5" applyFont="1" applyBorder="1" applyAlignment="1">
      <alignment vertical="center"/>
    </xf>
    <xf numFmtId="3" fontId="27" fillId="0" borderId="1" xfId="5" applyNumberFormat="1" applyFont="1" applyBorder="1" applyAlignment="1">
      <alignment horizontal="right" vertical="center"/>
    </xf>
    <xf numFmtId="0" fontId="20" fillId="0" borderId="0" xfId="5" applyFont="1"/>
    <xf numFmtId="0" fontId="20" fillId="2" borderId="1" xfId="5" applyFont="1" applyFill="1" applyBorder="1"/>
    <xf numFmtId="3" fontId="20" fillId="2" borderId="0" xfId="5" applyNumberFormat="1" applyFont="1" applyFill="1"/>
    <xf numFmtId="0" fontId="13" fillId="2" borderId="1" xfId="5" applyFont="1" applyFill="1" applyBorder="1" applyAlignment="1">
      <alignment vertical="center"/>
    </xf>
    <xf numFmtId="3" fontId="20" fillId="2" borderId="1" xfId="5" applyNumberFormat="1" applyFont="1" applyFill="1" applyBorder="1"/>
    <xf numFmtId="3" fontId="27" fillId="2" borderId="1" xfId="5" applyNumberFormat="1" applyFont="1" applyFill="1" applyBorder="1"/>
    <xf numFmtId="0" fontId="23" fillId="2" borderId="0" xfId="5" applyFont="1" applyFill="1"/>
    <xf numFmtId="0" fontId="20" fillId="0" borderId="1" xfId="5" applyFont="1" applyBorder="1" applyAlignment="1">
      <alignment horizontal="center"/>
    </xf>
    <xf numFmtId="0" fontId="26" fillId="0" borderId="1" xfId="5" applyFont="1" applyBorder="1" applyAlignment="1">
      <alignment horizontal="center" vertical="center"/>
    </xf>
    <xf numFmtId="0" fontId="27" fillId="0" borderId="1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20" fillId="0" borderId="1" xfId="5" applyFont="1" applyBorder="1"/>
    <xf numFmtId="0" fontId="27" fillId="0" borderId="0" xfId="5" applyFont="1"/>
    <xf numFmtId="0" fontId="20" fillId="0" borderId="1" xfId="5" applyFont="1" applyBorder="1" applyAlignment="1">
      <alignment vertical="center"/>
    </xf>
    <xf numFmtId="3" fontId="20" fillId="0" borderId="0" xfId="5" applyNumberFormat="1" applyFont="1"/>
    <xf numFmtId="0" fontId="27" fillId="0" borderId="1" xfId="5" applyFont="1" applyBorder="1"/>
    <xf numFmtId="3" fontId="5" fillId="0" borderId="4" xfId="0" applyNumberFormat="1" applyFont="1" applyBorder="1"/>
    <xf numFmtId="0" fontId="4" fillId="0" borderId="1" xfId="0" applyFont="1" applyBorder="1" applyAlignment="1">
      <alignment horizontal="center"/>
    </xf>
    <xf numFmtId="3" fontId="4" fillId="0" borderId="4" xfId="0" applyNumberFormat="1" applyFont="1" applyBorder="1"/>
    <xf numFmtId="0" fontId="4" fillId="0" borderId="4" xfId="0" applyFont="1" applyBorder="1"/>
    <xf numFmtId="3" fontId="5" fillId="0" borderId="0" xfId="0" applyNumberFormat="1" applyFont="1"/>
    <xf numFmtId="3" fontId="4" fillId="0" borderId="6" xfId="0" applyNumberFormat="1" applyFont="1" applyBorder="1" applyAlignment="1">
      <alignment horizontal="center"/>
    </xf>
    <xf numFmtId="3" fontId="27" fillId="0" borderId="1" xfId="5" applyNumberFormat="1" applyFont="1" applyBorder="1"/>
    <xf numFmtId="165" fontId="4" fillId="0" borderId="0" xfId="0" applyNumberFormat="1" applyFont="1" applyAlignment="1">
      <alignment horizontal="right"/>
    </xf>
    <xf numFmtId="165" fontId="4" fillId="0" borderId="0" xfId="0" applyNumberFormat="1" applyFont="1"/>
    <xf numFmtId="165" fontId="5" fillId="0" borderId="0" xfId="0" applyNumberFormat="1" applyFont="1"/>
    <xf numFmtId="165" fontId="4" fillId="0" borderId="0" xfId="0" applyNumberFormat="1" applyFont="1" applyAlignment="1">
      <alignment horizontal="center"/>
    </xf>
    <xf numFmtId="0" fontId="27" fillId="0" borderId="1" xfId="5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 applyAlignment="1">
      <alignment horizontal="center"/>
    </xf>
    <xf numFmtId="3" fontId="4" fillId="0" borderId="20" xfId="0" applyNumberFormat="1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0" xfId="0" applyFont="1" applyBorder="1" applyAlignment="1">
      <alignment wrapText="1"/>
    </xf>
    <xf numFmtId="0" fontId="27" fillId="2" borderId="1" xfId="5" applyFont="1" applyFill="1" applyBorder="1"/>
    <xf numFmtId="165" fontId="4" fillId="0" borderId="12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  <xf numFmtId="0" fontId="7" fillId="0" borderId="0" xfId="5" applyFont="1"/>
    <xf numFmtId="0" fontId="8" fillId="0" borderId="1" xfId="5" applyFont="1" applyBorder="1" applyAlignment="1">
      <alignment horizontal="center"/>
    </xf>
    <xf numFmtId="0" fontId="10" fillId="0" borderId="1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vertical="center"/>
    </xf>
    <xf numFmtId="165" fontId="21" fillId="0" borderId="1" xfId="5" applyNumberFormat="1" applyFont="1" applyBorder="1" applyAlignment="1">
      <alignment vertical="center"/>
    </xf>
    <xf numFmtId="0" fontId="7" fillId="0" borderId="1" xfId="5" applyFont="1" applyBorder="1"/>
    <xf numFmtId="0" fontId="2" fillId="0" borderId="0" xfId="5"/>
    <xf numFmtId="0" fontId="7" fillId="0" borderId="0" xfId="5" applyFont="1" applyAlignment="1">
      <alignment horizontal="right"/>
    </xf>
    <xf numFmtId="3" fontId="2" fillId="0" borderId="0" xfId="5" applyNumberFormat="1"/>
    <xf numFmtId="0" fontId="8" fillId="0" borderId="1" xfId="5" applyFont="1" applyBorder="1" applyAlignment="1">
      <alignment horizontal="center" wrapText="1"/>
    </xf>
    <xf numFmtId="3" fontId="2" fillId="0" borderId="16" xfId="5" applyNumberFormat="1" applyBorder="1"/>
    <xf numFmtId="0" fontId="2" fillId="0" borderId="1" xfId="5" applyBorder="1"/>
    <xf numFmtId="0" fontId="11" fillId="0" borderId="1" xfId="5" applyFont="1" applyBorder="1" applyAlignment="1">
      <alignment horizontal="center"/>
    </xf>
    <xf numFmtId="0" fontId="10" fillId="0" borderId="1" xfId="5" applyFont="1" applyBorder="1" applyAlignment="1">
      <alignment horizontal="center" wrapText="1"/>
    </xf>
    <xf numFmtId="0" fontId="16" fillId="0" borderId="0" xfId="5" applyFont="1"/>
    <xf numFmtId="0" fontId="8" fillId="0" borderId="0" xfId="5" applyFont="1" applyAlignment="1">
      <alignment horizontal="center"/>
    </xf>
    <xf numFmtId="0" fontId="4" fillId="0" borderId="1" xfId="5" applyFont="1" applyBorder="1" applyAlignment="1">
      <alignment horizontal="center" vertical="center"/>
    </xf>
    <xf numFmtId="0" fontId="12" fillId="0" borderId="1" xfId="5" applyFont="1" applyBorder="1" applyAlignment="1">
      <alignment vertical="center"/>
    </xf>
    <xf numFmtId="0" fontId="23" fillId="0" borderId="0" xfId="5" applyFont="1"/>
    <xf numFmtId="0" fontId="23" fillId="0" borderId="1" xfId="5" applyFont="1" applyBorder="1"/>
    <xf numFmtId="3" fontId="20" fillId="0" borderId="1" xfId="5" applyNumberFormat="1" applyFont="1" applyBorder="1"/>
    <xf numFmtId="0" fontId="20" fillId="0" borderId="1" xfId="5" applyFont="1" applyBorder="1" applyAlignment="1">
      <alignment horizontal="left" vertical="center" wrapText="1"/>
    </xf>
    <xf numFmtId="3" fontId="20" fillId="0" borderId="1" xfId="5" applyNumberFormat="1" applyFont="1" applyBorder="1" applyAlignment="1">
      <alignment horizontal="right" vertical="center"/>
    </xf>
    <xf numFmtId="0" fontId="29" fillId="0" borderId="1" xfId="5" applyFont="1" applyBorder="1" applyAlignment="1">
      <alignment horizontal="center" vertical="center"/>
    </xf>
    <xf numFmtId="0" fontId="30" fillId="0" borderId="0" xfId="5" applyFont="1"/>
    <xf numFmtId="3" fontId="5" fillId="0" borderId="1" xfId="0" applyNumberFormat="1" applyFont="1" applyBorder="1" applyAlignment="1">
      <alignment horizontal="right"/>
    </xf>
    <xf numFmtId="3" fontId="4" fillId="0" borderId="6" xfId="0" applyNumberFormat="1" applyFont="1" applyBorder="1"/>
    <xf numFmtId="3" fontId="7" fillId="0" borderId="0" xfId="5" applyNumberFormat="1" applyFont="1"/>
    <xf numFmtId="3" fontId="4" fillId="0" borderId="7" xfId="0" applyNumberFormat="1" applyFont="1" applyBorder="1"/>
    <xf numFmtId="3" fontId="4" fillId="0" borderId="12" xfId="0" applyNumberFormat="1" applyFont="1" applyBorder="1"/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1" xfId="0" applyNumberFormat="1" applyFont="1" applyBorder="1"/>
    <xf numFmtId="3" fontId="5" fillId="0" borderId="29" xfId="0" applyNumberFormat="1" applyFont="1" applyBorder="1"/>
    <xf numFmtId="3" fontId="5" fillId="0" borderId="17" xfId="0" applyNumberFormat="1" applyFont="1" applyBorder="1"/>
    <xf numFmtId="3" fontId="4" fillId="0" borderId="30" xfId="0" applyNumberFormat="1" applyFont="1" applyBorder="1"/>
    <xf numFmtId="3" fontId="5" fillId="0" borderId="9" xfId="0" applyNumberFormat="1" applyFont="1" applyBorder="1"/>
    <xf numFmtId="3" fontId="4" fillId="0" borderId="31" xfId="0" applyNumberFormat="1" applyFont="1" applyBorder="1"/>
    <xf numFmtId="3" fontId="5" fillId="0" borderId="13" xfId="0" applyNumberFormat="1" applyFont="1" applyBorder="1"/>
    <xf numFmtId="3" fontId="5" fillId="0" borderId="19" xfId="0" applyNumberFormat="1" applyFont="1" applyBorder="1"/>
    <xf numFmtId="3" fontId="5" fillId="0" borderId="12" xfId="0" applyNumberFormat="1" applyFont="1" applyBorder="1"/>
    <xf numFmtId="3" fontId="4" fillId="0" borderId="20" xfId="0" applyNumberFormat="1" applyFont="1" applyBorder="1"/>
    <xf numFmtId="3" fontId="4" fillId="0" borderId="6" xfId="0" applyNumberFormat="1" applyFont="1" applyBorder="1" applyAlignment="1">
      <alignment wrapText="1"/>
    </xf>
    <xf numFmtId="3" fontId="4" fillId="0" borderId="12" xfId="0" applyNumberFormat="1" applyFont="1" applyBorder="1" applyAlignment="1">
      <alignment wrapText="1"/>
    </xf>
    <xf numFmtId="3" fontId="4" fillId="0" borderId="13" xfId="0" applyNumberFormat="1" applyFont="1" applyBorder="1"/>
    <xf numFmtId="3" fontId="21" fillId="0" borderId="1" xfId="5" applyNumberFormat="1" applyFont="1" applyBorder="1" applyAlignment="1">
      <alignment vertical="center"/>
    </xf>
    <xf numFmtId="3" fontId="21" fillId="0" borderId="1" xfId="5" applyNumberFormat="1" applyFont="1" applyBorder="1" applyAlignment="1">
      <alignment horizontal="right" vertical="center"/>
    </xf>
    <xf numFmtId="3" fontId="19" fillId="0" borderId="1" xfId="5" applyNumberFormat="1" applyFont="1" applyBorder="1" applyAlignment="1">
      <alignment horizontal="right" vertical="center"/>
    </xf>
    <xf numFmtId="3" fontId="7" fillId="0" borderId="1" xfId="5" applyNumberFormat="1" applyFont="1" applyBorder="1"/>
    <xf numFmtId="3" fontId="12" fillId="0" borderId="1" xfId="5" applyNumberFormat="1" applyFont="1" applyBorder="1" applyAlignment="1">
      <alignment vertical="center"/>
    </xf>
    <xf numFmtId="3" fontId="12" fillId="0" borderId="1" xfId="5" applyNumberFormat="1" applyFont="1" applyBorder="1" applyAlignment="1">
      <alignment horizontal="right" vertical="center"/>
    </xf>
    <xf numFmtId="3" fontId="7" fillId="0" borderId="1" xfId="5" applyNumberFormat="1" applyFont="1" applyBorder="1" applyAlignment="1">
      <alignment vertical="center"/>
    </xf>
    <xf numFmtId="3" fontId="22" fillId="0" borderId="1" xfId="5" applyNumberFormat="1" applyFont="1" applyBorder="1" applyAlignment="1">
      <alignment vertical="center"/>
    </xf>
    <xf numFmtId="3" fontId="22" fillId="0" borderId="1" xfId="5" applyNumberFormat="1" applyFont="1" applyBorder="1" applyAlignment="1">
      <alignment horizontal="right" vertical="center"/>
    </xf>
    <xf numFmtId="3" fontId="11" fillId="0" borderId="1" xfId="5" applyNumberFormat="1" applyFont="1" applyBorder="1" applyAlignment="1">
      <alignment vertical="center"/>
    </xf>
    <xf numFmtId="3" fontId="16" fillId="0" borderId="1" xfId="5" applyNumberFormat="1" applyFont="1" applyBorder="1"/>
    <xf numFmtId="3" fontId="13" fillId="0" borderId="1" xfId="5" applyNumberFormat="1" applyFont="1" applyBorder="1" applyAlignment="1">
      <alignment horizontal="right" vertical="center"/>
    </xf>
    <xf numFmtId="3" fontId="11" fillId="0" borderId="1" xfId="5" applyNumberFormat="1" applyFont="1" applyBorder="1" applyAlignment="1">
      <alignment horizontal="right" vertical="center"/>
    </xf>
    <xf numFmtId="3" fontId="11" fillId="0" borderId="1" xfId="5" applyNumberFormat="1" applyFont="1" applyBorder="1"/>
    <xf numFmtId="0" fontId="9" fillId="0" borderId="1" xfId="5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8" fillId="0" borderId="4" xfId="5" applyFont="1" applyBorder="1" applyAlignment="1">
      <alignment horizontal="center"/>
    </xf>
    <xf numFmtId="0" fontId="7" fillId="0" borderId="1" xfId="5" applyFont="1" applyBorder="1" applyAlignment="1">
      <alignment horizontal="center"/>
    </xf>
    <xf numFmtId="3" fontId="21" fillId="2" borderId="1" xfId="5" applyNumberFormat="1" applyFont="1" applyFill="1" applyBorder="1" applyAlignment="1">
      <alignment horizontal="right" vertical="center"/>
    </xf>
    <xf numFmtId="0" fontId="7" fillId="0" borderId="1" xfId="5" quotePrefix="1" applyFont="1" applyBorder="1" applyAlignment="1">
      <alignment horizontal="center"/>
    </xf>
    <xf numFmtId="0" fontId="11" fillId="0" borderId="1" xfId="5" applyFont="1" applyBorder="1" applyAlignment="1">
      <alignment horizontal="center" wrapText="1"/>
    </xf>
    <xf numFmtId="0" fontId="19" fillId="0" borderId="1" xfId="5" applyFont="1" applyBorder="1" applyAlignment="1">
      <alignment vertical="center"/>
    </xf>
    <xf numFmtId="0" fontId="17" fillId="0" borderId="1" xfId="5" applyFont="1" applyBorder="1" applyAlignment="1">
      <alignment horizontal="center" wrapText="1"/>
    </xf>
    <xf numFmtId="0" fontId="12" fillId="0" borderId="1" xfId="5" applyFont="1" applyBorder="1" applyAlignment="1">
      <alignment horizontal="center"/>
    </xf>
    <xf numFmtId="0" fontId="6" fillId="0" borderId="1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wrapText="1"/>
    </xf>
    <xf numFmtId="0" fontId="6" fillId="0" borderId="1" xfId="5" applyFont="1" applyBorder="1" applyAlignment="1">
      <alignment horizontal="center"/>
    </xf>
    <xf numFmtId="0" fontId="20" fillId="0" borderId="1" xfId="5" applyFont="1" applyBorder="1" applyAlignment="1">
      <alignment horizontal="center" wrapText="1"/>
    </xf>
    <xf numFmtId="0" fontId="23" fillId="0" borderId="0" xfId="5" applyFont="1" applyAlignment="1">
      <alignment horizontal="center"/>
    </xf>
    <xf numFmtId="0" fontId="7" fillId="0" borderId="1" xfId="5" applyFont="1" applyBorder="1" applyAlignment="1">
      <alignment vertical="center"/>
    </xf>
    <xf numFmtId="0" fontId="20" fillId="2" borderId="1" xfId="5" applyFont="1" applyFill="1" applyBorder="1" applyAlignment="1">
      <alignment horizontal="center"/>
    </xf>
    <xf numFmtId="0" fontId="27" fillId="2" borderId="1" xfId="5" applyFont="1" applyFill="1" applyBorder="1" applyAlignment="1">
      <alignment horizontal="center"/>
    </xf>
    <xf numFmtId="0" fontId="23" fillId="2" borderId="0" xfId="5" applyFont="1" applyFill="1" applyAlignment="1">
      <alignment horizontal="center"/>
    </xf>
    <xf numFmtId="0" fontId="20" fillId="2" borderId="1" xfId="5" applyFont="1" applyFill="1" applyBorder="1" applyAlignment="1">
      <alignment horizont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3" fontId="13" fillId="2" borderId="1" xfId="5" applyNumberFormat="1" applyFont="1" applyFill="1" applyBorder="1" applyAlignment="1">
      <alignment horizontal="right" vertical="center"/>
    </xf>
    <xf numFmtId="3" fontId="27" fillId="2" borderId="1" xfId="5" applyNumberFormat="1" applyFont="1" applyFill="1" applyBorder="1" applyAlignment="1">
      <alignment horizontal="right" vertical="center"/>
    </xf>
    <xf numFmtId="3" fontId="4" fillId="0" borderId="11" xfId="0" applyNumberFormat="1" applyFont="1" applyBorder="1"/>
    <xf numFmtId="3" fontId="4" fillId="0" borderId="26" xfId="0" applyNumberFormat="1" applyFont="1" applyBorder="1"/>
    <xf numFmtId="0" fontId="4" fillId="0" borderId="1" xfId="0" applyFont="1" applyBorder="1"/>
    <xf numFmtId="3" fontId="4" fillId="0" borderId="1" xfId="0" applyNumberFormat="1" applyFont="1" applyBorder="1" applyAlignment="1">
      <alignment vertical="center"/>
    </xf>
    <xf numFmtId="0" fontId="33" fillId="0" borderId="1" xfId="5" applyFont="1" applyBorder="1" applyAlignment="1">
      <alignment horizontal="left" vertical="center"/>
    </xf>
    <xf numFmtId="0" fontId="22" fillId="0" borderId="1" xfId="5" applyFont="1" applyBorder="1" applyAlignment="1">
      <alignment horizontal="center" vertical="center" wrapText="1"/>
    </xf>
    <xf numFmtId="3" fontId="22" fillId="0" borderId="1" xfId="5" applyNumberFormat="1" applyFont="1" applyBorder="1" applyAlignment="1">
      <alignment horizontal="center" vertical="center" wrapText="1"/>
    </xf>
    <xf numFmtId="3" fontId="20" fillId="0" borderId="1" xfId="5" applyNumberFormat="1" applyFont="1" applyBorder="1" applyAlignment="1">
      <alignment horizontal="center" vertical="center" wrapText="1"/>
    </xf>
    <xf numFmtId="3" fontId="21" fillId="0" borderId="1" xfId="5" applyNumberFormat="1" applyFont="1" applyBorder="1" applyAlignment="1">
      <alignment horizontal="center" vertical="center" wrapText="1"/>
    </xf>
    <xf numFmtId="3" fontId="4" fillId="0" borderId="0" xfId="0" applyNumberFormat="1" applyFont="1"/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4" fillId="0" borderId="7" xfId="0" applyFont="1" applyBorder="1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1" xfId="5" applyFont="1" applyBorder="1" applyAlignment="1">
      <alignment vertical="center" wrapText="1"/>
    </xf>
    <xf numFmtId="0" fontId="34" fillId="0" borderId="0" xfId="0" applyFont="1"/>
    <xf numFmtId="165" fontId="34" fillId="0" borderId="0" xfId="0" applyNumberFormat="1" applyFont="1"/>
    <xf numFmtId="49" fontId="31" fillId="0" borderId="0" xfId="0" applyNumberFormat="1" applyFont="1" applyAlignment="1">
      <alignment horizontal="center"/>
    </xf>
    <xf numFmtId="0" fontId="31" fillId="0" borderId="0" xfId="0" applyFont="1"/>
    <xf numFmtId="0" fontId="26" fillId="0" borderId="0" xfId="0" applyFont="1" applyAlignment="1">
      <alignment horizontal="center"/>
    </xf>
    <xf numFmtId="3" fontId="19" fillId="0" borderId="1" xfId="5" applyNumberFormat="1" applyFont="1" applyBorder="1" applyAlignment="1">
      <alignment horizontal="right" vertical="center" wrapText="1"/>
    </xf>
    <xf numFmtId="3" fontId="13" fillId="0" borderId="1" xfId="2" applyNumberFormat="1" applyFont="1" applyFill="1" applyBorder="1" applyAlignment="1">
      <alignment horizontal="right" vertical="center"/>
    </xf>
    <xf numFmtId="3" fontId="13" fillId="0" borderId="1" xfId="2" applyNumberFormat="1" applyFont="1" applyFill="1" applyBorder="1" applyAlignment="1">
      <alignment vertical="center"/>
    </xf>
    <xf numFmtId="0" fontId="4" fillId="0" borderId="37" xfId="0" applyFont="1" applyBorder="1"/>
    <xf numFmtId="3" fontId="4" fillId="0" borderId="37" xfId="0" applyNumberFormat="1" applyFont="1" applyBorder="1" applyAlignment="1">
      <alignment horizontal="right"/>
    </xf>
    <xf numFmtId="3" fontId="5" fillId="0" borderId="38" xfId="0" applyNumberFormat="1" applyFont="1" applyBorder="1"/>
    <xf numFmtId="0" fontId="7" fillId="0" borderId="0" xfId="1" applyFont="1" applyAlignment="1">
      <alignment horizontal="center"/>
    </xf>
    <xf numFmtId="1" fontId="7" fillId="0" borderId="0" xfId="1" applyNumberFormat="1" applyFont="1"/>
    <xf numFmtId="0" fontId="7" fillId="0" borderId="0" xfId="1" applyFont="1"/>
    <xf numFmtId="165" fontId="7" fillId="0" borderId="0" xfId="1" applyNumberFormat="1" applyFont="1"/>
    <xf numFmtId="0" fontId="7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3" fontId="12" fillId="0" borderId="1" xfId="2" applyNumberFormat="1" applyFont="1" applyFill="1" applyBorder="1" applyAlignment="1">
      <alignment vertical="center"/>
    </xf>
    <xf numFmtId="3" fontId="12" fillId="0" borderId="1" xfId="2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/>
    </xf>
    <xf numFmtId="0" fontId="7" fillId="0" borderId="1" xfId="1" applyFont="1" applyBorder="1"/>
    <xf numFmtId="3" fontId="7" fillId="0" borderId="1" xfId="1" applyNumberFormat="1" applyFont="1" applyBorder="1"/>
    <xf numFmtId="0" fontId="11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3" fontId="12" fillId="0" borderId="1" xfId="1" applyNumberFormat="1" applyFont="1" applyBorder="1" applyAlignment="1">
      <alignment vertical="center"/>
    </xf>
    <xf numFmtId="164" fontId="7" fillId="0" borderId="1" xfId="2" applyFont="1" applyFill="1" applyBorder="1" applyAlignment="1">
      <alignment vertical="center"/>
    </xf>
    <xf numFmtId="3" fontId="6" fillId="0" borderId="9" xfId="1" applyNumberFormat="1" applyFont="1" applyBorder="1" applyAlignment="1">
      <alignment vertical="center"/>
    </xf>
    <xf numFmtId="0" fontId="11" fillId="0" borderId="1" xfId="1" applyFont="1" applyBorder="1"/>
    <xf numFmtId="3" fontId="11" fillId="0" borderId="1" xfId="1" applyNumberFormat="1" applyFont="1" applyBorder="1"/>
    <xf numFmtId="3" fontId="7" fillId="0" borderId="0" xfId="1" applyNumberFormat="1" applyFont="1"/>
    <xf numFmtId="165" fontId="12" fillId="0" borderId="1" xfId="2" applyNumberFormat="1" applyFont="1" applyFill="1" applyBorder="1" applyAlignment="1">
      <alignment vertical="center"/>
    </xf>
    <xf numFmtId="3" fontId="14" fillId="0" borderId="1" xfId="2" applyNumberFormat="1" applyFont="1" applyFill="1" applyBorder="1" applyAlignment="1">
      <alignment vertical="center"/>
    </xf>
    <xf numFmtId="1" fontId="7" fillId="0" borderId="1" xfId="1" applyNumberFormat="1" applyFont="1" applyBorder="1"/>
    <xf numFmtId="3" fontId="7" fillId="0" borderId="1" xfId="1" applyNumberFormat="1" applyFont="1" applyBorder="1" applyAlignment="1">
      <alignment horizontal="right" vertical="center"/>
    </xf>
    <xf numFmtId="1" fontId="12" fillId="0" borderId="1" xfId="1" applyNumberFormat="1" applyFont="1" applyBorder="1" applyAlignment="1">
      <alignment vertical="center"/>
    </xf>
    <xf numFmtId="0" fontId="11" fillId="0" borderId="0" xfId="1" applyFont="1"/>
    <xf numFmtId="3" fontId="11" fillId="0" borderId="0" xfId="1" applyNumberFormat="1" applyFont="1" applyAlignment="1">
      <alignment horizontal="right" vertical="center" wrapText="1"/>
    </xf>
    <xf numFmtId="3" fontId="13" fillId="0" borderId="1" xfId="5" applyNumberFormat="1" applyFont="1" applyBorder="1" applyAlignment="1">
      <alignment vertical="center"/>
    </xf>
    <xf numFmtId="1" fontId="12" fillId="0" borderId="1" xfId="2" applyNumberFormat="1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9" fillId="0" borderId="1" xfId="1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wrapText="1"/>
    </xf>
    <xf numFmtId="0" fontId="19" fillId="0" borderId="1" xfId="5" applyFont="1" applyBorder="1" applyAlignment="1">
      <alignment horizontal="center" vertical="center"/>
    </xf>
    <xf numFmtId="0" fontId="20" fillId="0" borderId="18" xfId="5" applyFont="1" applyBorder="1" applyAlignment="1">
      <alignment horizontal="right"/>
    </xf>
    <xf numFmtId="0" fontId="24" fillId="0" borderId="23" xfId="5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vertical="center"/>
    </xf>
    <xf numFmtId="0" fontId="27" fillId="0" borderId="1" xfId="5" applyFont="1" applyBorder="1" applyAlignment="1">
      <alignment horizontal="center" wrapText="1"/>
    </xf>
    <xf numFmtId="0" fontId="11" fillId="0" borderId="1" xfId="5" applyFont="1" applyBorder="1" applyAlignment="1">
      <alignment horizontal="center" vertical="center" wrapText="1"/>
    </xf>
    <xf numFmtId="0" fontId="27" fillId="2" borderId="1" xfId="5" applyFont="1" applyFill="1" applyBorder="1" applyAlignment="1">
      <alignment horizontal="center" wrapText="1"/>
    </xf>
    <xf numFmtId="0" fontId="27" fillId="2" borderId="1" xfId="5" applyFont="1" applyFill="1" applyBorder="1" applyAlignment="1">
      <alignment horizontal="center" vertical="center"/>
    </xf>
    <xf numFmtId="0" fontId="12" fillId="0" borderId="1" xfId="1" applyFont="1" applyBorder="1" applyAlignment="1">
      <alignment vertical="center"/>
    </xf>
    <xf numFmtId="0" fontId="23" fillId="0" borderId="1" xfId="1" applyFont="1" applyBorder="1" applyAlignment="1">
      <alignment horizontal="center"/>
    </xf>
    <xf numFmtId="0" fontId="13" fillId="0" borderId="1" xfId="1" applyFont="1" applyBorder="1" applyAlignment="1">
      <alignment vertical="center"/>
    </xf>
    <xf numFmtId="0" fontId="20" fillId="0" borderId="0" xfId="1" applyFont="1"/>
    <xf numFmtId="0" fontId="1" fillId="0" borderId="1" xfId="5" applyFont="1" applyBorder="1"/>
    <xf numFmtId="0" fontId="20" fillId="0" borderId="18" xfId="5" applyFont="1" applyBorder="1" applyAlignment="1">
      <alignment horizontal="center"/>
    </xf>
    <xf numFmtId="0" fontId="24" fillId="0" borderId="0" xfId="5" applyFont="1" applyAlignment="1">
      <alignment horizontal="center" vertical="center"/>
    </xf>
    <xf numFmtId="0" fontId="27" fillId="0" borderId="22" xfId="5" applyFont="1" applyBorder="1" applyAlignment="1">
      <alignment horizontal="center"/>
    </xf>
    <xf numFmtId="0" fontId="27" fillId="0" borderId="0" xfId="5" applyFont="1" applyAlignment="1">
      <alignment horizontal="center" vertical="center" wrapText="1"/>
    </xf>
    <xf numFmtId="0" fontId="25" fillId="0" borderId="1" xfId="5" applyFont="1" applyBorder="1" applyAlignment="1">
      <alignment horizontal="center" wrapText="1"/>
    </xf>
    <xf numFmtId="3" fontId="13" fillId="0" borderId="1" xfId="5" applyNumberFormat="1" applyFont="1" applyBorder="1" applyAlignment="1">
      <alignment horizontal="right" vertical="center" wrapText="1"/>
    </xf>
    <xf numFmtId="3" fontId="27" fillId="0" borderId="1" xfId="5" applyNumberFormat="1" applyFont="1" applyBorder="1" applyAlignment="1">
      <alignment horizontal="right" vertical="center" wrapText="1"/>
    </xf>
    <xf numFmtId="165" fontId="27" fillId="0" borderId="1" xfId="5" applyNumberFormat="1" applyFont="1" applyBorder="1" applyAlignment="1">
      <alignment horizontal="right" vertical="center"/>
    </xf>
    <xf numFmtId="3" fontId="27" fillId="0" borderId="0" xfId="5" applyNumberFormat="1" applyFont="1" applyAlignment="1">
      <alignment horizontal="right" vertical="center"/>
    </xf>
    <xf numFmtId="0" fontId="31" fillId="0" borderId="1" xfId="5" applyFont="1" applyBorder="1" applyAlignment="1">
      <alignment horizontal="left" vertical="center"/>
    </xf>
    <xf numFmtId="165" fontId="20" fillId="0" borderId="1" xfId="5" applyNumberFormat="1" applyFont="1" applyBorder="1" applyAlignment="1">
      <alignment horizontal="right" vertical="center"/>
    </xf>
    <xf numFmtId="3" fontId="20" fillId="0" borderId="0" xfId="5" applyNumberFormat="1" applyFont="1" applyAlignment="1">
      <alignment horizontal="right" vertical="center"/>
    </xf>
    <xf numFmtId="0" fontId="26" fillId="0" borderId="1" xfId="5" applyFont="1" applyBorder="1" applyAlignment="1">
      <alignment horizontal="left" vertical="center"/>
    </xf>
    <xf numFmtId="0" fontId="31" fillId="0" borderId="1" xfId="5" applyFont="1" applyBorder="1" applyAlignment="1">
      <alignment horizontal="center" vertical="center"/>
    </xf>
    <xf numFmtId="0" fontId="25" fillId="0" borderId="1" xfId="5" applyFont="1" applyBorder="1" applyAlignment="1">
      <alignment horizontal="center"/>
    </xf>
    <xf numFmtId="0" fontId="27" fillId="0" borderId="1" xfId="5" applyFont="1" applyBorder="1" applyAlignment="1">
      <alignment vertical="center"/>
    </xf>
    <xf numFmtId="3" fontId="28" fillId="0" borderId="1" xfId="5" applyNumberFormat="1" applyFont="1" applyBorder="1" applyAlignment="1">
      <alignment vertical="center"/>
    </xf>
    <xf numFmtId="3" fontId="27" fillId="0" borderId="0" xfId="5" applyNumberFormat="1" applyFont="1" applyAlignment="1">
      <alignment horizontal="right" vertical="center" wrapText="1"/>
    </xf>
    <xf numFmtId="3" fontId="27" fillId="0" borderId="0" xfId="5" applyNumberFormat="1" applyFont="1"/>
    <xf numFmtId="3" fontId="20" fillId="0" borderId="1" xfId="5" applyNumberFormat="1" applyFont="1" applyBorder="1" applyAlignment="1">
      <alignment horizontal="right" vertical="center" wrapText="1"/>
    </xf>
    <xf numFmtId="165" fontId="20" fillId="0" borderId="1" xfId="5" applyNumberFormat="1" applyFont="1" applyBorder="1" applyAlignment="1">
      <alignment horizontal="right" vertical="center" wrapText="1"/>
    </xf>
    <xf numFmtId="3" fontId="20" fillId="0" borderId="0" xfId="5" applyNumberFormat="1" applyFont="1" applyAlignment="1">
      <alignment horizontal="right" vertical="center" wrapText="1"/>
    </xf>
    <xf numFmtId="165" fontId="27" fillId="0" borderId="1" xfId="5" applyNumberFormat="1" applyFont="1" applyBorder="1" applyAlignment="1">
      <alignment horizontal="right" vertical="center" wrapText="1"/>
    </xf>
    <xf numFmtId="165" fontId="28" fillId="0" borderId="1" xfId="5" applyNumberFormat="1" applyFont="1" applyBorder="1" applyAlignment="1">
      <alignment vertical="center"/>
    </xf>
    <xf numFmtId="3" fontId="28" fillId="0" borderId="0" xfId="5" applyNumberFormat="1" applyFont="1" applyAlignment="1">
      <alignment vertical="center"/>
    </xf>
    <xf numFmtId="165" fontId="20" fillId="0" borderId="1" xfId="5" applyNumberFormat="1" applyFont="1" applyBorder="1"/>
    <xf numFmtId="165" fontId="27" fillId="0" borderId="1" xfId="5" applyNumberFormat="1" applyFont="1" applyBorder="1"/>
    <xf numFmtId="0" fontId="35" fillId="0" borderId="0" xfId="5" applyFont="1"/>
    <xf numFmtId="3" fontId="35" fillId="0" borderId="0" xfId="5" applyNumberFormat="1" applyFont="1"/>
    <xf numFmtId="4" fontId="27" fillId="0" borderId="1" xfId="5" applyNumberFormat="1" applyFont="1" applyBorder="1"/>
    <xf numFmtId="0" fontId="31" fillId="0" borderId="1" xfId="5" applyFont="1" applyBorder="1" applyAlignment="1">
      <alignment vertical="center"/>
    </xf>
    <xf numFmtId="0" fontId="31" fillId="0" borderId="2" xfId="0" applyFont="1" applyBorder="1" applyAlignment="1">
      <alignment horizontal="center"/>
    </xf>
    <xf numFmtId="3" fontId="31" fillId="0" borderId="1" xfId="0" applyNumberFormat="1" applyFont="1" applyBorder="1" applyAlignment="1">
      <alignment horizontal="right"/>
    </xf>
    <xf numFmtId="3" fontId="31" fillId="0" borderId="28" xfId="0" applyNumberFormat="1" applyFont="1" applyBorder="1"/>
    <xf numFmtId="0" fontId="31" fillId="0" borderId="1" xfId="5" applyFont="1" applyBorder="1" applyAlignment="1">
      <alignment vertical="center" wrapText="1"/>
    </xf>
    <xf numFmtId="3" fontId="31" fillId="0" borderId="0" xfId="0" applyNumberFormat="1" applyFont="1"/>
    <xf numFmtId="3" fontId="4" fillId="0" borderId="27" xfId="0" applyNumberFormat="1" applyFont="1" applyBorder="1"/>
    <xf numFmtId="0" fontId="5" fillId="0" borderId="25" xfId="0" applyFont="1" applyBorder="1" applyAlignment="1">
      <alignment horizontal="center"/>
    </xf>
    <xf numFmtId="3" fontId="5" fillId="0" borderId="23" xfId="0" applyNumberFormat="1" applyFont="1" applyBorder="1"/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/>
    </xf>
    <xf numFmtId="0" fontId="9" fillId="0" borderId="16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165" fontId="7" fillId="0" borderId="0" xfId="1" applyNumberFormat="1" applyFont="1" applyAlignment="1">
      <alignment horizontal="right"/>
    </xf>
    <xf numFmtId="0" fontId="9" fillId="0" borderId="1" xfId="1" applyFont="1" applyBorder="1" applyAlignment="1">
      <alignment horizontal="center" vertical="center" wrapText="1"/>
    </xf>
    <xf numFmtId="165" fontId="11" fillId="0" borderId="16" xfId="1" applyNumberFormat="1" applyFont="1" applyBorder="1" applyAlignment="1">
      <alignment horizontal="center" vertical="center" wrapText="1"/>
    </xf>
    <xf numFmtId="165" fontId="11" fillId="0" borderId="22" xfId="1" applyNumberFormat="1" applyFont="1" applyBorder="1" applyAlignment="1">
      <alignment horizontal="center" vertical="center" wrapText="1"/>
    </xf>
    <xf numFmtId="165" fontId="11" fillId="0" borderId="1" xfId="1" applyNumberFormat="1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wrapText="1"/>
    </xf>
    <xf numFmtId="0" fontId="7" fillId="0" borderId="18" xfId="5" applyFont="1" applyBorder="1" applyAlignment="1">
      <alignment horizontal="right"/>
    </xf>
    <xf numFmtId="0" fontId="17" fillId="0" borderId="0" xfId="5" applyFont="1" applyAlignment="1">
      <alignment horizontal="center" vertical="center" wrapText="1"/>
    </xf>
    <xf numFmtId="0" fontId="17" fillId="0" borderId="25" xfId="5" applyFont="1" applyBorder="1" applyAlignment="1">
      <alignment horizontal="center" vertical="center" wrapText="1"/>
    </xf>
    <xf numFmtId="0" fontId="17" fillId="0" borderId="0" xfId="5" applyFont="1" applyAlignment="1">
      <alignment horizontal="center" vertical="center"/>
    </xf>
    <xf numFmtId="0" fontId="17" fillId="0" borderId="25" xfId="5" applyFont="1" applyBorder="1" applyAlignment="1">
      <alignment horizontal="center" vertical="center"/>
    </xf>
    <xf numFmtId="0" fontId="19" fillId="0" borderId="1" xfId="5" applyFont="1" applyBorder="1" applyAlignment="1">
      <alignment horizontal="center" vertical="center"/>
    </xf>
    <xf numFmtId="0" fontId="17" fillId="0" borderId="1" xfId="5" applyFont="1" applyBorder="1" applyAlignment="1">
      <alignment horizontal="center"/>
    </xf>
    <xf numFmtId="0" fontId="1" fillId="0" borderId="0" xfId="5" applyFont="1" applyAlignment="1">
      <alignment horizontal="right"/>
    </xf>
    <xf numFmtId="0" fontId="2" fillId="0" borderId="0" xfId="5" applyAlignment="1">
      <alignment horizontal="right"/>
    </xf>
    <xf numFmtId="0" fontId="29" fillId="0" borderId="16" xfId="5" applyFont="1" applyBorder="1" applyAlignment="1">
      <alignment horizontal="center" vertical="center" wrapText="1"/>
    </xf>
    <xf numFmtId="0" fontId="29" fillId="0" borderId="22" xfId="5" applyFont="1" applyBorder="1" applyAlignment="1">
      <alignment horizontal="center" vertical="center" wrapText="1"/>
    </xf>
    <xf numFmtId="0" fontId="29" fillId="0" borderId="1" xfId="5" applyFont="1" applyBorder="1" applyAlignment="1">
      <alignment horizontal="center" vertical="center" wrapText="1"/>
    </xf>
    <xf numFmtId="0" fontId="11" fillId="0" borderId="16" xfId="5" applyFont="1" applyBorder="1" applyAlignment="1">
      <alignment horizontal="center"/>
    </xf>
    <xf numFmtId="0" fontId="11" fillId="0" borderId="22" xfId="5" applyFont="1" applyBorder="1" applyAlignment="1">
      <alignment horizontal="center"/>
    </xf>
    <xf numFmtId="0" fontId="11" fillId="0" borderId="23" xfId="5" applyFont="1" applyBorder="1" applyAlignment="1">
      <alignment horizontal="center"/>
    </xf>
    <xf numFmtId="0" fontId="11" fillId="0" borderId="0" xfId="5" applyFont="1" applyAlignment="1">
      <alignment horizontal="center"/>
    </xf>
    <xf numFmtId="0" fontId="11" fillId="0" borderId="25" xfId="5" applyFont="1" applyBorder="1" applyAlignment="1">
      <alignment horizontal="center"/>
    </xf>
    <xf numFmtId="0" fontId="9" fillId="0" borderId="23" xfId="5" applyFont="1" applyBorder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25" xfId="5" applyFont="1" applyBorder="1" applyAlignment="1">
      <alignment horizontal="center" vertical="center"/>
    </xf>
    <xf numFmtId="0" fontId="9" fillId="0" borderId="16" xfId="5" applyFont="1" applyBorder="1" applyAlignment="1">
      <alignment horizontal="center" vertical="center"/>
    </xf>
    <xf numFmtId="0" fontId="9" fillId="0" borderId="22" xfId="5" applyFont="1" applyBorder="1" applyAlignment="1">
      <alignment horizontal="center" vertical="center"/>
    </xf>
    <xf numFmtId="0" fontId="9" fillId="0" borderId="22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/>
    </xf>
    <xf numFmtId="0" fontId="11" fillId="0" borderId="16" xfId="5" applyFont="1" applyBorder="1" applyAlignment="1">
      <alignment horizontal="center" vertical="center" wrapText="1"/>
    </xf>
    <xf numFmtId="0" fontId="11" fillId="0" borderId="22" xfId="5" applyFont="1" applyBorder="1" applyAlignment="1">
      <alignment horizontal="center" vertical="center" wrapText="1"/>
    </xf>
    <xf numFmtId="0" fontId="11" fillId="0" borderId="15" xfId="5" applyFont="1" applyBorder="1" applyAlignment="1">
      <alignment horizontal="center" vertical="center" wrapText="1"/>
    </xf>
    <xf numFmtId="0" fontId="11" fillId="0" borderId="18" xfId="5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27" fillId="0" borderId="16" xfId="5" applyFont="1" applyBorder="1" applyAlignment="1">
      <alignment horizontal="center"/>
    </xf>
    <xf numFmtId="0" fontId="27" fillId="0" borderId="22" xfId="5" applyFont="1" applyBorder="1" applyAlignment="1">
      <alignment horizontal="center"/>
    </xf>
    <xf numFmtId="0" fontId="24" fillId="0" borderId="1" xfId="5" applyFont="1" applyBorder="1" applyAlignment="1">
      <alignment horizontal="center" vertical="center" wrapText="1"/>
    </xf>
    <xf numFmtId="0" fontId="24" fillId="0" borderId="1" xfId="5" applyFont="1" applyBorder="1" applyAlignment="1">
      <alignment horizontal="center" vertical="center"/>
    </xf>
    <xf numFmtId="0" fontId="20" fillId="0" borderId="18" xfId="5" applyFont="1" applyBorder="1" applyAlignment="1">
      <alignment horizontal="center"/>
    </xf>
    <xf numFmtId="0" fontId="27" fillId="0" borderId="16" xfId="5" applyFont="1" applyBorder="1" applyAlignment="1">
      <alignment horizontal="center" vertical="center" wrapText="1"/>
    </xf>
    <xf numFmtId="0" fontId="27" fillId="0" borderId="22" xfId="5" applyFont="1" applyBorder="1" applyAlignment="1">
      <alignment horizontal="center" vertical="center" wrapText="1"/>
    </xf>
    <xf numFmtId="0" fontId="24" fillId="0" borderId="18" xfId="5" applyFont="1" applyBorder="1" applyAlignment="1">
      <alignment horizontal="center" vertical="center" wrapText="1"/>
    </xf>
    <xf numFmtId="0" fontId="24" fillId="0" borderId="24" xfId="5" applyFont="1" applyBorder="1" applyAlignment="1">
      <alignment horizontal="center" vertical="center" wrapText="1"/>
    </xf>
    <xf numFmtId="0" fontId="20" fillId="0" borderId="18" xfId="5" applyFont="1" applyBorder="1" applyAlignment="1">
      <alignment horizontal="right"/>
    </xf>
    <xf numFmtId="0" fontId="24" fillId="0" borderId="23" xfId="5" applyFont="1" applyBorder="1" applyAlignment="1">
      <alignment horizontal="center" vertical="center" wrapText="1"/>
    </xf>
    <xf numFmtId="0" fontId="24" fillId="0" borderId="0" xfId="5" applyFont="1" applyAlignment="1">
      <alignment horizontal="center" vertical="center" wrapText="1"/>
    </xf>
    <xf numFmtId="0" fontId="24" fillId="0" borderId="25" xfId="5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vertical="center"/>
    </xf>
    <xf numFmtId="0" fontId="27" fillId="0" borderId="1" xfId="5" applyFont="1" applyBorder="1" applyAlignment="1">
      <alignment horizontal="center" wrapText="1"/>
    </xf>
    <xf numFmtId="0" fontId="20" fillId="0" borderId="0" xfId="5" applyFont="1" applyAlignment="1">
      <alignment horizontal="right"/>
    </xf>
    <xf numFmtId="0" fontId="11" fillId="0" borderId="1" xfId="5" applyFont="1" applyBorder="1" applyAlignment="1">
      <alignment horizontal="center" vertical="center" wrapText="1"/>
    </xf>
    <xf numFmtId="0" fontId="27" fillId="2" borderId="1" xfId="5" applyFont="1" applyFill="1" applyBorder="1" applyAlignment="1">
      <alignment horizontal="center" wrapText="1"/>
    </xf>
    <xf numFmtId="0" fontId="20" fillId="2" borderId="18" xfId="5" applyFont="1" applyFill="1" applyBorder="1" applyAlignment="1">
      <alignment horizontal="right"/>
    </xf>
    <xf numFmtId="0" fontId="24" fillId="2" borderId="0" xfId="5" applyFont="1" applyFill="1" applyAlignment="1">
      <alignment horizontal="center" vertical="center" wrapText="1"/>
    </xf>
    <xf numFmtId="0" fontId="24" fillId="2" borderId="25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27" fillId="2" borderId="1" xfId="5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35" xfId="0" applyFont="1" applyBorder="1" applyAlignment="1">
      <alignment horizontal="center" wrapText="1"/>
    </xf>
    <xf numFmtId="0" fontId="4" fillId="0" borderId="3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40" xfId="0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8">
    <cellStyle name="Ezres 2" xfId="2" xr:uid="{00000000-0005-0000-0000-000000000000}"/>
    <cellStyle name="Ezres 3" xfId="6" xr:uid="{00000000-0005-0000-0000-000001000000}"/>
    <cellStyle name="Normál" xfId="0" builtinId="0"/>
    <cellStyle name="Normál 2" xfId="1" xr:uid="{00000000-0005-0000-0000-000003000000}"/>
    <cellStyle name="Normál 3" xfId="3" xr:uid="{00000000-0005-0000-0000-000004000000}"/>
    <cellStyle name="Normál 4" xfId="5" xr:uid="{00000000-0005-0000-0000-000005000000}"/>
    <cellStyle name="Normál 5" xfId="7" xr:uid="{00000000-0005-0000-0000-000006000000}"/>
    <cellStyle name="Százalék 2" xfId="4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elemi%202026/2026.%20&#233;vi%20k&#246;lts&#233;gvet&#233;si%20t&#225;bl&#225;k.xlsx" TargetMode="External"/><Relationship Id="rId1" Type="http://schemas.openxmlformats.org/officeDocument/2006/relationships/externalLinkPath" Target="/elemi%202026/2026.%20&#233;vi%20k&#246;lts&#233;gvet&#233;si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7.Önk bev."/>
      <sheetName val="8. PMH bev."/>
      <sheetName val="9. GKP bev"/>
      <sheetName val="10. VE bev"/>
      <sheetName val="11. MH bev."/>
      <sheetName val="13.PMH kiad"/>
      <sheetName val="12.Önk kiad"/>
      <sheetName val="14. GKP kiad"/>
      <sheetName val="15. VE kiad"/>
      <sheetName val="16. MH kiad"/>
      <sheetName val="17.Beruh"/>
      <sheetName val="18.Felújít"/>
      <sheetName val="19. adósságot keltk köt"/>
    </sheetNames>
    <sheetDataSet>
      <sheetData sheetId="0"/>
      <sheetData sheetId="1">
        <row r="6">
          <cell r="P6"/>
          <cell r="Q6"/>
        </row>
        <row r="7">
          <cell r="Q7"/>
        </row>
        <row r="10">
          <cell r="P10">
            <v>242678877</v>
          </cell>
          <cell r="R10">
            <v>2028123</v>
          </cell>
        </row>
        <row r="12">
          <cell r="D12">
            <v>160000</v>
          </cell>
          <cell r="E12">
            <v>0</v>
          </cell>
          <cell r="S12">
            <v>0</v>
          </cell>
        </row>
      </sheetData>
      <sheetData sheetId="2">
        <row r="20">
          <cell r="D20">
            <v>4941000</v>
          </cell>
          <cell r="E20">
            <v>0</v>
          </cell>
          <cell r="P20">
            <v>231957784</v>
          </cell>
          <cell r="Q20">
            <v>0</v>
          </cell>
          <cell r="R20">
            <v>203216</v>
          </cell>
        </row>
        <row r="21">
          <cell r="D21">
            <v>39794000</v>
          </cell>
          <cell r="E21">
            <v>0</v>
          </cell>
          <cell r="P21">
            <v>0</v>
          </cell>
          <cell r="Q21">
            <v>0</v>
          </cell>
          <cell r="S21">
            <v>0</v>
          </cell>
        </row>
      </sheetData>
      <sheetData sheetId="3">
        <row r="6">
          <cell r="D6">
            <v>10000</v>
          </cell>
        </row>
        <row r="8">
          <cell r="N8">
            <v>219416</v>
          </cell>
        </row>
        <row r="10">
          <cell r="O10">
            <v>0</v>
          </cell>
          <cell r="P10">
            <v>235428584</v>
          </cell>
          <cell r="Q10">
            <v>0</v>
          </cell>
        </row>
      </sheetData>
      <sheetData sheetId="4">
        <row r="16">
          <cell r="D16">
            <v>167000</v>
          </cell>
          <cell r="E16">
            <v>0</v>
          </cell>
          <cell r="Q16">
            <v>0</v>
          </cell>
          <cell r="R16">
            <v>52055165</v>
          </cell>
          <cell r="S16">
            <v>0</v>
          </cell>
        </row>
        <row r="17">
          <cell r="D17">
            <v>909000</v>
          </cell>
          <cell r="E17">
            <v>0</v>
          </cell>
          <cell r="L17">
            <v>0</v>
          </cell>
          <cell r="M17">
            <v>0</v>
          </cell>
          <cell r="R17">
            <v>0</v>
          </cell>
          <cell r="S17">
            <v>0</v>
          </cell>
        </row>
      </sheetData>
      <sheetData sheetId="5">
        <row r="6">
          <cell r="D6"/>
          <cell r="E6"/>
          <cell r="F6"/>
          <cell r="G6"/>
          <cell r="H6"/>
        </row>
        <row r="11">
          <cell r="D11">
            <v>204485000</v>
          </cell>
          <cell r="E11">
            <v>0</v>
          </cell>
          <cell r="F11">
            <v>25318000</v>
          </cell>
          <cell r="G11">
            <v>0</v>
          </cell>
          <cell r="H11">
            <v>15064000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</sheetData>
      <sheetData sheetId="6">
        <row r="85">
          <cell r="AB85">
            <v>2223399878</v>
          </cell>
          <cell r="AC85">
            <v>0</v>
          </cell>
        </row>
      </sheetData>
      <sheetData sheetId="7">
        <row r="18">
          <cell r="D18">
            <v>48075000</v>
          </cell>
          <cell r="E18">
            <v>0</v>
          </cell>
          <cell r="F18">
            <v>6252000</v>
          </cell>
          <cell r="G18">
            <v>0</v>
          </cell>
          <cell r="H18">
            <v>26161000</v>
          </cell>
          <cell r="I18">
            <v>0</v>
          </cell>
          <cell r="N18">
            <v>2116000</v>
          </cell>
          <cell r="O18">
            <v>0</v>
          </cell>
        </row>
        <row r="19">
          <cell r="D19">
            <v>99617000</v>
          </cell>
          <cell r="E19">
            <v>0</v>
          </cell>
          <cell r="F19">
            <v>12829000</v>
          </cell>
          <cell r="G19">
            <v>0</v>
          </cell>
          <cell r="H19">
            <v>80846000</v>
          </cell>
          <cell r="I19">
            <v>0</v>
          </cell>
          <cell r="N19">
            <v>1000000</v>
          </cell>
          <cell r="O19">
            <v>0</v>
          </cell>
        </row>
      </sheetData>
      <sheetData sheetId="8">
        <row r="9">
          <cell r="D9">
            <v>187077000</v>
          </cell>
          <cell r="E9">
            <v>0</v>
          </cell>
          <cell r="F9">
            <v>22419000</v>
          </cell>
          <cell r="G9">
            <v>0</v>
          </cell>
          <cell r="H9">
            <v>21812000</v>
          </cell>
          <cell r="I9">
            <v>0</v>
          </cell>
          <cell r="N9">
            <v>0</v>
          </cell>
          <cell r="O9">
            <v>0</v>
          </cell>
          <cell r="P9">
            <v>4350000</v>
          </cell>
          <cell r="Q9">
            <v>0</v>
          </cell>
        </row>
      </sheetData>
      <sheetData sheetId="9">
        <row r="13">
          <cell r="D13">
            <v>28118000</v>
          </cell>
          <cell r="E13">
            <v>0</v>
          </cell>
          <cell r="F13">
            <v>3788000</v>
          </cell>
          <cell r="G13">
            <v>0</v>
          </cell>
          <cell r="H13">
            <v>12209000</v>
          </cell>
          <cell r="I13">
            <v>0</v>
          </cell>
          <cell r="N13">
            <v>1000000</v>
          </cell>
          <cell r="O13">
            <v>0</v>
          </cell>
        </row>
        <row r="14">
          <cell r="D14">
            <v>562000</v>
          </cell>
          <cell r="E14">
            <v>0</v>
          </cell>
          <cell r="F14">
            <v>59000</v>
          </cell>
          <cell r="G14">
            <v>0</v>
          </cell>
          <cell r="H14">
            <v>7461000</v>
          </cell>
          <cell r="I14">
            <v>0</v>
          </cell>
          <cell r="N14">
            <v>0</v>
          </cell>
          <cell r="O14">
            <v>0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130"/>
  <sheetViews>
    <sheetView topLeftCell="A57" workbookViewId="0">
      <selection activeCell="D75" sqref="D75"/>
    </sheetView>
  </sheetViews>
  <sheetFormatPr defaultRowHeight="15.75" x14ac:dyDescent="0.25"/>
  <cols>
    <col min="1" max="1" width="9.140625" style="2"/>
    <col min="2" max="2" width="7.5703125" style="12" customWidth="1"/>
    <col min="3" max="3" width="64.28515625" style="2" customWidth="1"/>
    <col min="4" max="4" width="17.28515625" style="71" customWidth="1"/>
    <col min="5" max="5" width="16.5703125" style="71" customWidth="1"/>
    <col min="6" max="6" width="16.28515625" style="2" bestFit="1" customWidth="1"/>
    <col min="7" max="7" width="12.140625" style="2" bestFit="1" customWidth="1"/>
    <col min="8" max="16384" width="9.140625" style="2"/>
  </cols>
  <sheetData>
    <row r="1" spans="1:6" x14ac:dyDescent="0.25">
      <c r="B1" s="303" t="s">
        <v>612</v>
      </c>
      <c r="C1" s="303"/>
      <c r="D1" s="303"/>
      <c r="E1" s="303"/>
    </row>
    <row r="2" spans="1:6" s="1" customFormat="1" x14ac:dyDescent="0.25">
      <c r="A2" s="302" t="s">
        <v>0</v>
      </c>
      <c r="B2" s="302"/>
      <c r="C2" s="302"/>
      <c r="D2" s="302"/>
      <c r="E2" s="302"/>
    </row>
    <row r="3" spans="1:6" s="1" customFormat="1" x14ac:dyDescent="0.25">
      <c r="A3" s="302" t="s">
        <v>613</v>
      </c>
      <c r="B3" s="302"/>
      <c r="C3" s="302"/>
      <c r="D3" s="302"/>
      <c r="E3" s="302"/>
    </row>
    <row r="4" spans="1:6" s="1" customFormat="1" x14ac:dyDescent="0.25">
      <c r="A4" s="302" t="s">
        <v>1</v>
      </c>
      <c r="B4" s="302"/>
      <c r="C4" s="302"/>
      <c r="D4" s="302"/>
      <c r="E4" s="302"/>
    </row>
    <row r="5" spans="1:6" s="1" customFormat="1" ht="16.5" thickBot="1" x14ac:dyDescent="0.3">
      <c r="B5" s="18"/>
      <c r="D5" s="69"/>
      <c r="E5" s="70"/>
    </row>
    <row r="6" spans="1:6" s="3" customFormat="1" ht="16.5" thickBot="1" x14ac:dyDescent="0.3">
      <c r="B6" s="5" t="s">
        <v>147</v>
      </c>
      <c r="C6" s="6" t="s">
        <v>170</v>
      </c>
      <c r="D6" s="76" t="s">
        <v>148</v>
      </c>
      <c r="E6" s="84" t="s">
        <v>149</v>
      </c>
    </row>
    <row r="7" spans="1:6" s="1" customFormat="1" ht="32.25" thickBot="1" x14ac:dyDescent="0.3">
      <c r="B7" s="7" t="s">
        <v>4</v>
      </c>
      <c r="C7" s="6" t="s">
        <v>2</v>
      </c>
      <c r="D7" s="77" t="s">
        <v>526</v>
      </c>
      <c r="E7" s="85" t="s">
        <v>527</v>
      </c>
    </row>
    <row r="8" spans="1:6" s="1" customFormat="1" ht="16.5" thickBot="1" x14ac:dyDescent="0.3">
      <c r="B8" s="14" t="s">
        <v>3</v>
      </c>
      <c r="C8" s="74" t="s">
        <v>16</v>
      </c>
      <c r="D8" s="117">
        <f>SUM(D9:D14)</f>
        <v>798886177</v>
      </c>
      <c r="E8" s="117">
        <f>SUM(E9:E14)</f>
        <v>0</v>
      </c>
      <c r="F8" s="190"/>
    </row>
    <row r="9" spans="1:6" x14ac:dyDescent="0.25">
      <c r="B9" s="15" t="s">
        <v>6</v>
      </c>
      <c r="C9" s="8" t="s">
        <v>397</v>
      </c>
      <c r="D9" s="119">
        <f>'7.Önk bev.'!I14</f>
        <v>192686995</v>
      </c>
      <c r="E9" s="119">
        <f>'7.Önk bev.'!J14</f>
        <v>0</v>
      </c>
      <c r="F9" s="190"/>
    </row>
    <row r="10" spans="1:6" x14ac:dyDescent="0.25">
      <c r="B10" s="16" t="s">
        <v>7</v>
      </c>
      <c r="C10" s="4" t="s">
        <v>398</v>
      </c>
      <c r="D10" s="119">
        <f>'7.Önk bev.'!I15</f>
        <v>174939896</v>
      </c>
      <c r="E10" s="119">
        <f>'7.Önk bev.'!J15</f>
        <v>0</v>
      </c>
      <c r="F10" s="190"/>
    </row>
    <row r="11" spans="1:6" x14ac:dyDescent="0.25">
      <c r="B11" s="16" t="s">
        <v>8</v>
      </c>
      <c r="C11" s="4" t="s">
        <v>399</v>
      </c>
      <c r="D11" s="119">
        <f>'7.Önk bev.'!I16+'7.Önk bev.'!I17+'7.Önk bev.'!I18+'7.Önk bev.'!I19</f>
        <v>223639060</v>
      </c>
      <c r="E11" s="119">
        <f>'7.Önk bev.'!J16+'7.Önk bev.'!J17+'7.Önk bev.'!J18+'7.Önk bev.'!J19</f>
        <v>0</v>
      </c>
      <c r="F11" s="190"/>
    </row>
    <row r="12" spans="1:6" x14ac:dyDescent="0.25">
      <c r="B12" s="16" t="s">
        <v>9</v>
      </c>
      <c r="C12" s="4" t="s">
        <v>400</v>
      </c>
      <c r="D12" s="119">
        <f>'7.Önk bev.'!I20</f>
        <v>16592476</v>
      </c>
      <c r="E12" s="119">
        <f>'7.Önk bev.'!J20</f>
        <v>0</v>
      </c>
      <c r="F12" s="190"/>
    </row>
    <row r="13" spans="1:6" x14ac:dyDescent="0.25">
      <c r="B13" s="16" t="s">
        <v>10</v>
      </c>
      <c r="C13" s="4" t="s">
        <v>401</v>
      </c>
      <c r="D13" s="119">
        <f>'7.Önk bev.'!I21</f>
        <v>173737773</v>
      </c>
      <c r="E13" s="119">
        <f>'7.Önk bev.'!J21</f>
        <v>0</v>
      </c>
      <c r="F13" s="190"/>
    </row>
    <row r="14" spans="1:6" ht="16.5" thickBot="1" x14ac:dyDescent="0.3">
      <c r="B14" s="17" t="s">
        <v>11</v>
      </c>
      <c r="C14" s="10" t="s">
        <v>403</v>
      </c>
      <c r="D14" s="119">
        <f>'7.Önk bev.'!I22</f>
        <v>17289977</v>
      </c>
      <c r="E14" s="119">
        <f>'7.Önk bev.'!J22</f>
        <v>0</v>
      </c>
      <c r="F14" s="190"/>
    </row>
    <row r="15" spans="1:6" s="1" customFormat="1" ht="16.5" thickBot="1" x14ac:dyDescent="0.3">
      <c r="B15" s="14" t="s">
        <v>5</v>
      </c>
      <c r="C15" s="9" t="s">
        <v>39</v>
      </c>
      <c r="D15" s="117">
        <f>SUM(D16:D17)</f>
        <v>33101775</v>
      </c>
      <c r="E15" s="117">
        <f>SUM(E16:E17)</f>
        <v>0</v>
      </c>
      <c r="F15" s="190"/>
    </row>
    <row r="16" spans="1:6" x14ac:dyDescent="0.25">
      <c r="B16" s="15" t="s">
        <v>12</v>
      </c>
      <c r="C16" s="8" t="s">
        <v>36</v>
      </c>
      <c r="D16" s="119"/>
      <c r="E16" s="119"/>
      <c r="F16" s="190"/>
    </row>
    <row r="17" spans="2:6" x14ac:dyDescent="0.25">
      <c r="B17" s="16" t="s">
        <v>13</v>
      </c>
      <c r="C17" s="4" t="s">
        <v>394</v>
      </c>
      <c r="D17" s="120">
        <f>'7.Önk bev.'!M47</f>
        <v>33101775</v>
      </c>
      <c r="E17" s="120">
        <f>'7.Önk bev.'!N47</f>
        <v>0</v>
      </c>
      <c r="F17" s="190"/>
    </row>
    <row r="18" spans="2:6" ht="16.5" thickBot="1" x14ac:dyDescent="0.3">
      <c r="B18" s="17" t="s">
        <v>14</v>
      </c>
      <c r="C18" s="10" t="s">
        <v>38</v>
      </c>
      <c r="D18" s="122"/>
      <c r="E18" s="122"/>
      <c r="F18" s="190"/>
    </row>
    <row r="19" spans="2:6" s="1" customFormat="1" ht="16.5" thickBot="1" x14ac:dyDescent="0.3">
      <c r="B19" s="14" t="s">
        <v>15</v>
      </c>
      <c r="C19" s="9" t="s">
        <v>43</v>
      </c>
      <c r="D19" s="117">
        <f>SUM(D20:D21)</f>
        <v>368354000</v>
      </c>
      <c r="E19" s="117">
        <f>SUM(E20:E21)</f>
        <v>0</v>
      </c>
      <c r="F19" s="190"/>
    </row>
    <row r="20" spans="2:6" x14ac:dyDescent="0.25">
      <c r="B20" s="15" t="s">
        <v>17</v>
      </c>
      <c r="C20" s="8" t="s">
        <v>396</v>
      </c>
      <c r="D20" s="119"/>
      <c r="E20" s="119"/>
      <c r="F20" s="190"/>
    </row>
    <row r="21" spans="2:6" x14ac:dyDescent="0.25">
      <c r="B21" s="16" t="s">
        <v>18</v>
      </c>
      <c r="C21" s="4" t="s">
        <v>390</v>
      </c>
      <c r="D21" s="120">
        <f>'7.Önk bev.'!O47</f>
        <v>368354000</v>
      </c>
      <c r="E21" s="120">
        <f>'7.Önk bev.'!P47</f>
        <v>0</v>
      </c>
      <c r="F21" s="190"/>
    </row>
    <row r="22" spans="2:6" ht="16.5" thickBot="1" x14ac:dyDescent="0.3">
      <c r="B22" s="17" t="s">
        <v>19</v>
      </c>
      <c r="C22" s="10" t="s">
        <v>42</v>
      </c>
      <c r="D22" s="122">
        <v>343055000</v>
      </c>
      <c r="E22" s="122"/>
      <c r="F22" s="190"/>
    </row>
    <row r="23" spans="2:6" s="1" customFormat="1" ht="16.5" thickBot="1" x14ac:dyDescent="0.3">
      <c r="B23" s="14" t="s">
        <v>20</v>
      </c>
      <c r="C23" s="9" t="s">
        <v>21</v>
      </c>
      <c r="D23" s="117">
        <f>SUM(D25:D31)</f>
        <v>227260000</v>
      </c>
      <c r="E23" s="117">
        <f>E24</f>
        <v>0</v>
      </c>
      <c r="F23" s="190"/>
    </row>
    <row r="24" spans="2:6" x14ac:dyDescent="0.25">
      <c r="B24" s="15" t="s">
        <v>22</v>
      </c>
      <c r="C24" s="8" t="s">
        <v>44</v>
      </c>
      <c r="D24" s="119">
        <f>SUM(D25:D28)</f>
        <v>224360000</v>
      </c>
      <c r="E24" s="119">
        <f>SUM(E25:E31)</f>
        <v>0</v>
      </c>
      <c r="F24" s="190"/>
    </row>
    <row r="25" spans="2:6" x14ac:dyDescent="0.25">
      <c r="B25" s="16" t="s">
        <v>23</v>
      </c>
      <c r="C25" s="4" t="s">
        <v>395</v>
      </c>
      <c r="D25" s="120">
        <f>'7.Önk bev.'!G7</f>
        <v>140000</v>
      </c>
      <c r="E25" s="120">
        <f>'7.Önk bev.'!H7</f>
        <v>0</v>
      </c>
      <c r="F25" s="190"/>
    </row>
    <row r="26" spans="2:6" x14ac:dyDescent="0.25">
      <c r="B26" s="16" t="s">
        <v>24</v>
      </c>
      <c r="C26" s="4" t="s">
        <v>46</v>
      </c>
      <c r="D26" s="120">
        <f>'7.Önk bev.'!G6</f>
        <v>180000000</v>
      </c>
      <c r="E26" s="120">
        <f>'7.Önk bev.'!H6</f>
        <v>0</v>
      </c>
      <c r="F26" s="190"/>
    </row>
    <row r="27" spans="2:6" x14ac:dyDescent="0.25">
      <c r="B27" s="16" t="s">
        <v>26</v>
      </c>
      <c r="C27" s="4" t="s">
        <v>611</v>
      </c>
      <c r="D27" s="120">
        <f>'7.Önk bev.'!G12+'7.Önk bev.'!G13</f>
        <v>44000000</v>
      </c>
      <c r="E27" s="120">
        <f>'7.Önk bev.'!H12+'7.Önk bev.'!H13</f>
        <v>0</v>
      </c>
      <c r="F27" s="190"/>
    </row>
    <row r="28" spans="2:6" x14ac:dyDescent="0.25">
      <c r="B28" s="16" t="s">
        <v>27</v>
      </c>
      <c r="C28" s="4" t="s">
        <v>513</v>
      </c>
      <c r="D28" s="120">
        <f>'7.Önk bev.'!G11</f>
        <v>220000</v>
      </c>
      <c r="E28" s="120">
        <f>'7.Önk bev.'!H11</f>
        <v>0</v>
      </c>
      <c r="F28" s="190"/>
    </row>
    <row r="29" spans="2:6" x14ac:dyDescent="0.25">
      <c r="B29" s="17" t="s">
        <v>28</v>
      </c>
      <c r="C29" s="4" t="s">
        <v>207</v>
      </c>
      <c r="D29" s="120">
        <f>'7.Önk bev.'!G8</f>
        <v>1500000</v>
      </c>
      <c r="E29" s="120">
        <f>'7.Önk bev.'!H8</f>
        <v>0</v>
      </c>
      <c r="F29" s="190"/>
    </row>
    <row r="30" spans="2:6" x14ac:dyDescent="0.25">
      <c r="B30" s="17" t="s">
        <v>522</v>
      </c>
      <c r="C30" s="10" t="s">
        <v>49</v>
      </c>
      <c r="D30" s="120">
        <f>'7.Önk bev.'!G9</f>
        <v>0</v>
      </c>
      <c r="E30" s="120">
        <f>'7.Önk bev.'!H9</f>
        <v>0</v>
      </c>
      <c r="F30" s="190"/>
    </row>
    <row r="31" spans="2:6" ht="16.5" thickBot="1" x14ac:dyDescent="0.3">
      <c r="B31" s="17" t="s">
        <v>523</v>
      </c>
      <c r="C31" s="10" t="s">
        <v>402</v>
      </c>
      <c r="D31" s="122">
        <f>'7.Önk bev.'!G10</f>
        <v>1400000</v>
      </c>
      <c r="E31" s="122">
        <f>'7.Önk bev.'!H10</f>
        <v>0</v>
      </c>
      <c r="F31" s="190"/>
    </row>
    <row r="32" spans="2:6" s="1" customFormat="1" ht="16.5" thickBot="1" x14ac:dyDescent="0.3">
      <c r="B32" s="14" t="s">
        <v>29</v>
      </c>
      <c r="C32" s="9" t="s">
        <v>392</v>
      </c>
      <c r="D32" s="117">
        <f>'7.Önk bev.'!E69</f>
        <v>108672000</v>
      </c>
      <c r="E32" s="117">
        <f>'7.Önk bev.'!F69</f>
        <v>0</v>
      </c>
      <c r="F32" s="190"/>
    </row>
    <row r="33" spans="2:6" s="1" customFormat="1" ht="16.5" thickBot="1" x14ac:dyDescent="0.3">
      <c r="B33" s="19" t="s">
        <v>51</v>
      </c>
      <c r="C33" s="20" t="s">
        <v>52</v>
      </c>
      <c r="D33" s="124">
        <f>'7.Önk bev.'!S69</f>
        <v>21457000</v>
      </c>
      <c r="E33" s="124">
        <f>'7.Önk bev.'!T69</f>
        <v>0</v>
      </c>
      <c r="F33" s="190"/>
    </row>
    <row r="34" spans="2:6" s="1" customFormat="1" ht="16.5" thickBot="1" x14ac:dyDescent="0.3">
      <c r="B34" s="14" t="s">
        <v>53</v>
      </c>
      <c r="C34" s="9" t="s">
        <v>159</v>
      </c>
      <c r="D34" s="117">
        <f>'7.Önk bev.'!Q62</f>
        <v>0</v>
      </c>
      <c r="E34" s="117">
        <f>'7.Önk bev.'!R62</f>
        <v>0</v>
      </c>
      <c r="F34" s="190"/>
    </row>
    <row r="35" spans="2:6" s="1" customFormat="1" ht="16.5" thickBot="1" x14ac:dyDescent="0.3">
      <c r="B35" s="14" t="s">
        <v>55</v>
      </c>
      <c r="C35" s="9" t="s">
        <v>56</v>
      </c>
      <c r="D35" s="117"/>
      <c r="E35" s="117"/>
      <c r="F35" s="190"/>
    </row>
    <row r="36" spans="2:6" s="1" customFormat="1" ht="16.5" thickBot="1" x14ac:dyDescent="0.3">
      <c r="B36" s="14" t="s">
        <v>57</v>
      </c>
      <c r="C36" s="9" t="s">
        <v>135</v>
      </c>
      <c r="D36" s="117">
        <f>D8+D15+D19+D23+D32+D33+D34+D35</f>
        <v>1557730952</v>
      </c>
      <c r="E36" s="117">
        <f>E8+E15+E19+E23+E32+E33+E34+E35</f>
        <v>0</v>
      </c>
      <c r="F36" s="190"/>
    </row>
    <row r="37" spans="2:6" s="1" customFormat="1" ht="16.5" thickBot="1" x14ac:dyDescent="0.3">
      <c r="B37" s="14" t="s">
        <v>58</v>
      </c>
      <c r="C37" s="9" t="s">
        <v>59</v>
      </c>
      <c r="D37" s="117">
        <f>SUM(D38:D40)</f>
        <v>500000000</v>
      </c>
      <c r="E37" s="117">
        <f>SUM(E38:E40)</f>
        <v>0</v>
      </c>
      <c r="F37" s="190"/>
    </row>
    <row r="38" spans="2:6" x14ac:dyDescent="0.25">
      <c r="B38" s="15" t="s">
        <v>60</v>
      </c>
      <c r="C38" s="8" t="s">
        <v>61</v>
      </c>
      <c r="D38" s="119"/>
      <c r="E38" s="119"/>
      <c r="F38" s="190"/>
    </row>
    <row r="39" spans="2:6" x14ac:dyDescent="0.25">
      <c r="B39" s="16" t="s">
        <v>62</v>
      </c>
      <c r="C39" s="4" t="s">
        <v>63</v>
      </c>
      <c r="D39" s="120">
        <f>'7.Önk bev.'!W44</f>
        <v>500000000</v>
      </c>
      <c r="E39" s="120">
        <f>'7.Önk bev.'!X44</f>
        <v>0</v>
      </c>
      <c r="F39" s="190"/>
    </row>
    <row r="40" spans="2:6" ht="16.5" thickBot="1" x14ac:dyDescent="0.3">
      <c r="B40" s="17" t="s">
        <v>64</v>
      </c>
      <c r="C40" s="10" t="s">
        <v>65</v>
      </c>
      <c r="D40" s="122"/>
      <c r="E40" s="122"/>
      <c r="F40" s="190"/>
    </row>
    <row r="41" spans="2:6" s="1" customFormat="1" ht="16.5" thickBot="1" x14ac:dyDescent="0.3">
      <c r="B41" s="14" t="s">
        <v>66</v>
      </c>
      <c r="C41" s="9" t="s">
        <v>67</v>
      </c>
      <c r="D41" s="117"/>
      <c r="E41" s="117"/>
      <c r="F41" s="190"/>
    </row>
    <row r="42" spans="2:6" s="1" customFormat="1" ht="16.5" thickBot="1" x14ac:dyDescent="0.3">
      <c r="B42" s="14" t="s">
        <v>68</v>
      </c>
      <c r="C42" s="9" t="s">
        <v>292</v>
      </c>
      <c r="D42" s="117">
        <f>'7.Önk bev.'!U69</f>
        <v>158168926</v>
      </c>
      <c r="E42" s="117">
        <f>'7.Önk bev.'!V69</f>
        <v>0</v>
      </c>
      <c r="F42" s="190"/>
    </row>
    <row r="43" spans="2:6" s="1" customFormat="1" ht="16.5" thickBot="1" x14ac:dyDescent="0.3">
      <c r="B43" s="14" t="s">
        <v>70</v>
      </c>
      <c r="C43" s="9" t="s">
        <v>71</v>
      </c>
      <c r="D43" s="117">
        <f>D44+D45</f>
        <v>22000000</v>
      </c>
      <c r="E43" s="117">
        <f>E44+E45</f>
        <v>0</v>
      </c>
      <c r="F43" s="190"/>
    </row>
    <row r="44" spans="2:6" x14ac:dyDescent="0.25">
      <c r="B44" s="15" t="s">
        <v>72</v>
      </c>
      <c r="C44" s="8" t="s">
        <v>73</v>
      </c>
      <c r="D44" s="120">
        <f>'7.Önk bev.'!W23</f>
        <v>22000000</v>
      </c>
      <c r="E44" s="120">
        <f>'7.Önk bev.'!X23</f>
        <v>0</v>
      </c>
      <c r="F44" s="190"/>
    </row>
    <row r="45" spans="2:6" ht="16.5" thickBot="1" x14ac:dyDescent="0.3">
      <c r="B45" s="17" t="s">
        <v>74</v>
      </c>
      <c r="C45" s="10" t="s">
        <v>75</v>
      </c>
      <c r="D45" s="122"/>
      <c r="E45" s="122"/>
      <c r="F45" s="190"/>
    </row>
    <row r="46" spans="2:6" s="1" customFormat="1" ht="16.5" thickBot="1" x14ac:dyDescent="0.3">
      <c r="B46" s="14" t="s">
        <v>76</v>
      </c>
      <c r="C46" s="9" t="s">
        <v>77</v>
      </c>
      <c r="D46" s="117"/>
      <c r="E46" s="117"/>
      <c r="F46" s="190"/>
    </row>
    <row r="47" spans="2:6" s="1" customFormat="1" ht="16.5" thickBot="1" x14ac:dyDescent="0.3">
      <c r="B47" s="14" t="s">
        <v>78</v>
      </c>
      <c r="C47" s="9" t="s">
        <v>81</v>
      </c>
      <c r="D47" s="117"/>
      <c r="E47" s="117"/>
      <c r="F47" s="190"/>
    </row>
    <row r="48" spans="2:6" s="1" customFormat="1" ht="16.5" thickBot="1" x14ac:dyDescent="0.3">
      <c r="B48" s="14" t="s">
        <v>154</v>
      </c>
      <c r="C48" s="9" t="s">
        <v>83</v>
      </c>
      <c r="D48" s="117">
        <f>D37+D41+D42+D43+D46+D47</f>
        <v>680168926</v>
      </c>
      <c r="E48" s="117">
        <f>E37+E41+E42+E43+E46+E47</f>
        <v>0</v>
      </c>
      <c r="F48" s="190"/>
    </row>
    <row r="49" spans="2:7" s="1" customFormat="1" ht="32.25" thickBot="1" x14ac:dyDescent="0.3">
      <c r="B49" s="14" t="s">
        <v>82</v>
      </c>
      <c r="C49" s="11" t="s">
        <v>85</v>
      </c>
      <c r="D49" s="117">
        <f>D36+D48</f>
        <v>2237899878</v>
      </c>
      <c r="E49" s="117">
        <f>E36+E48</f>
        <v>0</v>
      </c>
      <c r="F49" s="190"/>
      <c r="G49" s="190"/>
    </row>
    <row r="50" spans="2:7" x14ac:dyDescent="0.25">
      <c r="F50" s="66"/>
    </row>
    <row r="51" spans="2:7" x14ac:dyDescent="0.25">
      <c r="B51" s="302" t="s">
        <v>86</v>
      </c>
      <c r="C51" s="302"/>
      <c r="D51" s="302"/>
    </row>
    <row r="52" spans="2:7" ht="16.5" thickBot="1" x14ac:dyDescent="0.3">
      <c r="B52" s="18" t="s">
        <v>87</v>
      </c>
      <c r="C52" s="1"/>
      <c r="D52" s="70"/>
    </row>
    <row r="53" spans="2:7" s="30" customFormat="1" ht="32.25" thickBot="1" x14ac:dyDescent="0.3">
      <c r="B53" s="7" t="s">
        <v>4</v>
      </c>
      <c r="C53" s="6" t="s">
        <v>88</v>
      </c>
      <c r="D53" s="77" t="s">
        <v>526</v>
      </c>
      <c r="E53" s="85" t="s">
        <v>527</v>
      </c>
    </row>
    <row r="54" spans="2:7" ht="16.5" thickBot="1" x14ac:dyDescent="0.3">
      <c r="B54" s="14" t="s">
        <v>3</v>
      </c>
      <c r="C54" s="74" t="s">
        <v>106</v>
      </c>
      <c r="D54" s="117">
        <f>D55+D56+D57+D58+D59+D65+D60+D62</f>
        <v>1203094058</v>
      </c>
      <c r="E54" s="117">
        <f>E55+E56+E57+E58+E59+E65+E60</f>
        <v>0</v>
      </c>
      <c r="F54" s="66"/>
    </row>
    <row r="55" spans="2:7" x14ac:dyDescent="0.25">
      <c r="B55" s="21" t="s">
        <v>6</v>
      </c>
      <c r="C55" s="8" t="s">
        <v>89</v>
      </c>
      <c r="D55" s="62">
        <f>'12.Önk kiad'!D85</f>
        <v>676101000</v>
      </c>
      <c r="E55" s="62">
        <f>'12.Önk kiad'!E75</f>
        <v>0</v>
      </c>
      <c r="F55" s="66"/>
    </row>
    <row r="56" spans="2:7" x14ac:dyDescent="0.25">
      <c r="B56" s="22" t="s">
        <v>7</v>
      </c>
      <c r="C56" s="4" t="s">
        <v>90</v>
      </c>
      <c r="D56" s="121">
        <f>'12.Önk kiad'!F85</f>
        <v>82315000</v>
      </c>
      <c r="E56" s="121">
        <f>'12.Önk kiad'!G75</f>
        <v>0</v>
      </c>
      <c r="F56" s="66"/>
    </row>
    <row r="57" spans="2:7" x14ac:dyDescent="0.25">
      <c r="B57" s="22" t="s">
        <v>8</v>
      </c>
      <c r="C57" s="4" t="s">
        <v>91</v>
      </c>
      <c r="D57" s="121">
        <f>'12.Önk kiad'!H85</f>
        <v>404151000</v>
      </c>
      <c r="E57" s="121">
        <f>'12.Önk kiad'!I75</f>
        <v>0</v>
      </c>
      <c r="F57" s="66"/>
    </row>
    <row r="58" spans="2:7" x14ac:dyDescent="0.25">
      <c r="B58" s="22" t="s">
        <v>9</v>
      </c>
      <c r="C58" s="4" t="s">
        <v>92</v>
      </c>
      <c r="D58" s="121">
        <f>'12.Önk kiad'!J85</f>
        <v>4150000</v>
      </c>
      <c r="E58" s="121">
        <f>'12.Önk kiad'!K75</f>
        <v>0</v>
      </c>
      <c r="F58" s="66"/>
    </row>
    <row r="59" spans="2:7" x14ac:dyDescent="0.25">
      <c r="B59" s="22" t="s">
        <v>10</v>
      </c>
      <c r="C59" s="4" t="s">
        <v>93</v>
      </c>
      <c r="D59" s="121">
        <f>'12.Önk kiad'!L85+'12.Önk kiad'!N85</f>
        <v>27377058</v>
      </c>
      <c r="E59" s="121">
        <f>'12.Önk kiad'!M75+'12.Önk kiad'!O75</f>
        <v>0</v>
      </c>
      <c r="F59" s="66"/>
    </row>
    <row r="60" spans="2:7" x14ac:dyDescent="0.25">
      <c r="B60" s="22" t="s">
        <v>11</v>
      </c>
      <c r="C60" s="23" t="s">
        <v>94</v>
      </c>
      <c r="D60" s="121">
        <f>'12.Önk kiad'!R75</f>
        <v>0</v>
      </c>
      <c r="E60" s="121">
        <f>'12.Önk kiad'!S75</f>
        <v>0</v>
      </c>
      <c r="F60" s="66"/>
    </row>
    <row r="61" spans="2:7" x14ac:dyDescent="0.25">
      <c r="B61" s="22" t="s">
        <v>95</v>
      </c>
      <c r="C61" s="4" t="s">
        <v>101</v>
      </c>
      <c r="D61" s="121"/>
      <c r="E61" s="121"/>
      <c r="F61" s="66"/>
    </row>
    <row r="62" spans="2:7" x14ac:dyDescent="0.25">
      <c r="B62" s="22" t="s">
        <v>96</v>
      </c>
      <c r="C62" s="4" t="s">
        <v>136</v>
      </c>
      <c r="D62" s="121">
        <f>'12.Önk kiad'!R85</f>
        <v>4000000</v>
      </c>
      <c r="E62" s="121"/>
      <c r="F62" s="66"/>
    </row>
    <row r="63" spans="2:7" x14ac:dyDescent="0.25">
      <c r="B63" s="22" t="s">
        <v>97</v>
      </c>
      <c r="C63" s="4" t="s">
        <v>137</v>
      </c>
      <c r="D63" s="121"/>
      <c r="E63" s="121"/>
      <c r="F63" s="66"/>
    </row>
    <row r="64" spans="2:7" x14ac:dyDescent="0.25">
      <c r="B64" s="22" t="s">
        <v>98</v>
      </c>
      <c r="C64" s="4" t="s">
        <v>138</v>
      </c>
      <c r="D64" s="121"/>
      <c r="E64" s="121"/>
      <c r="F64" s="66"/>
    </row>
    <row r="65" spans="2:6" x14ac:dyDescent="0.25">
      <c r="B65" s="22" t="s">
        <v>99</v>
      </c>
      <c r="C65" s="4" t="s">
        <v>100</v>
      </c>
      <c r="D65" s="121">
        <f>'12.Önk kiad'!X85</f>
        <v>5000000</v>
      </c>
      <c r="E65" s="121">
        <f>'12.Önk kiad'!Y75</f>
        <v>0</v>
      </c>
      <c r="F65" s="66"/>
    </row>
    <row r="66" spans="2:6" x14ac:dyDescent="0.25">
      <c r="B66" s="22" t="s">
        <v>102</v>
      </c>
      <c r="C66" s="4" t="s">
        <v>103</v>
      </c>
      <c r="D66" s="121">
        <f>'12.Önk kiad'!X11</f>
        <v>5000000</v>
      </c>
      <c r="E66" s="121">
        <f>'12.Önk kiad'!Y10</f>
        <v>0</v>
      </c>
      <c r="F66" s="66"/>
    </row>
    <row r="67" spans="2:6" ht="16.5" thickBot="1" x14ac:dyDescent="0.3">
      <c r="B67" s="25" t="s">
        <v>104</v>
      </c>
      <c r="C67" s="10" t="s">
        <v>105</v>
      </c>
      <c r="D67" s="125"/>
      <c r="E67" s="121"/>
      <c r="F67" s="66"/>
    </row>
    <row r="68" spans="2:6" ht="16.5" thickBot="1" x14ac:dyDescent="0.3">
      <c r="B68" s="14" t="s">
        <v>5</v>
      </c>
      <c r="C68" s="74" t="s">
        <v>119</v>
      </c>
      <c r="D68" s="117">
        <f>D69+D71+D73</f>
        <v>500844000</v>
      </c>
      <c r="E68" s="118">
        <f>E69+E71+E73</f>
        <v>0</v>
      </c>
      <c r="F68" s="66"/>
    </row>
    <row r="69" spans="2:6" x14ac:dyDescent="0.25">
      <c r="B69" s="21" t="s">
        <v>12</v>
      </c>
      <c r="C69" s="8" t="s">
        <v>107</v>
      </c>
      <c r="D69" s="62">
        <f>'12.Önk kiad'!T85</f>
        <v>398100000</v>
      </c>
      <c r="E69" s="121">
        <f>'12.Önk kiad'!U75</f>
        <v>0</v>
      </c>
      <c r="F69" s="66"/>
    </row>
    <row r="70" spans="2:6" x14ac:dyDescent="0.25">
      <c r="B70" s="22" t="s">
        <v>108</v>
      </c>
      <c r="C70" s="4" t="s">
        <v>109</v>
      </c>
      <c r="D70" s="121">
        <v>345389000</v>
      </c>
      <c r="E70" s="121"/>
      <c r="F70" s="66"/>
    </row>
    <row r="71" spans="2:6" x14ac:dyDescent="0.25">
      <c r="B71" s="22" t="s">
        <v>14</v>
      </c>
      <c r="C71" s="4" t="s">
        <v>110</v>
      </c>
      <c r="D71" s="121">
        <f>'12.Önk kiad'!V85</f>
        <v>54709000</v>
      </c>
      <c r="E71" s="121">
        <f>'12.Önk kiad'!W75</f>
        <v>0</v>
      </c>
      <c r="F71" s="66"/>
    </row>
    <row r="72" spans="2:6" x14ac:dyDescent="0.25">
      <c r="B72" s="22" t="s">
        <v>111</v>
      </c>
      <c r="C72" s="4" t="s">
        <v>112</v>
      </c>
      <c r="D72" s="121">
        <v>31664000</v>
      </c>
      <c r="E72" s="121"/>
      <c r="F72" s="66"/>
    </row>
    <row r="73" spans="2:6" x14ac:dyDescent="0.25">
      <c r="B73" s="22" t="s">
        <v>113</v>
      </c>
      <c r="C73" s="4" t="s">
        <v>114</v>
      </c>
      <c r="D73" s="121">
        <f>'12.Önk kiad'!P85</f>
        <v>48035000</v>
      </c>
      <c r="E73" s="121">
        <f>'12.Önk kiad'!Q75</f>
        <v>0</v>
      </c>
      <c r="F73" s="66"/>
    </row>
    <row r="74" spans="2:6" x14ac:dyDescent="0.25">
      <c r="B74" s="22" t="s">
        <v>115</v>
      </c>
      <c r="C74" s="4" t="s">
        <v>116</v>
      </c>
      <c r="D74" s="121">
        <v>48035000</v>
      </c>
      <c r="E74" s="121"/>
      <c r="F74" s="66"/>
    </row>
    <row r="75" spans="2:6" ht="16.5" thickBot="1" x14ac:dyDescent="0.3">
      <c r="B75" s="25" t="s">
        <v>117</v>
      </c>
      <c r="C75" s="10" t="s">
        <v>118</v>
      </c>
      <c r="D75" s="125"/>
      <c r="E75" s="121"/>
      <c r="F75" s="66"/>
    </row>
    <row r="76" spans="2:6" ht="16.5" thickBot="1" x14ac:dyDescent="0.3">
      <c r="B76" s="14" t="s">
        <v>15</v>
      </c>
      <c r="C76" s="9" t="s">
        <v>120</v>
      </c>
      <c r="D76" s="117">
        <f>D54+D68</f>
        <v>1703938058</v>
      </c>
      <c r="E76" s="118">
        <f>E54+E68</f>
        <v>0</v>
      </c>
      <c r="F76" s="66"/>
    </row>
    <row r="77" spans="2:6" ht="16.5" thickBot="1" x14ac:dyDescent="0.3">
      <c r="B77" s="14" t="s">
        <v>20</v>
      </c>
      <c r="C77" s="9" t="s">
        <v>124</v>
      </c>
      <c r="D77" s="117">
        <f>SUM(D78:D80)</f>
        <v>511580000</v>
      </c>
      <c r="E77" s="118">
        <f>SUM(E78:E80)</f>
        <v>0</v>
      </c>
      <c r="F77" s="66"/>
    </row>
    <row r="78" spans="2:6" x14ac:dyDescent="0.25">
      <c r="B78" s="21" t="s">
        <v>22</v>
      </c>
      <c r="C78" s="8" t="s">
        <v>121</v>
      </c>
      <c r="D78" s="62">
        <f>'12.Önk kiad'!Z24</f>
        <v>11580000</v>
      </c>
      <c r="E78" s="62">
        <f>'12.Önk kiad'!AA22</f>
        <v>0</v>
      </c>
      <c r="F78" s="66"/>
    </row>
    <row r="79" spans="2:6" x14ac:dyDescent="0.25">
      <c r="B79" s="22" t="s">
        <v>26</v>
      </c>
      <c r="C79" s="4" t="s">
        <v>122</v>
      </c>
      <c r="D79" s="62">
        <f>'12.Önk kiad'!Z25</f>
        <v>500000000</v>
      </c>
      <c r="E79" s="121"/>
      <c r="F79" s="66"/>
    </row>
    <row r="80" spans="2:6" ht="16.5" thickBot="1" x14ac:dyDescent="0.3">
      <c r="B80" s="25" t="s">
        <v>27</v>
      </c>
      <c r="C80" s="10" t="s">
        <v>123</v>
      </c>
      <c r="D80" s="125"/>
      <c r="E80" s="121"/>
      <c r="F80" s="66"/>
    </row>
    <row r="81" spans="2:7" ht="16.5" thickBot="1" x14ac:dyDescent="0.3">
      <c r="B81" s="28" t="s">
        <v>29</v>
      </c>
      <c r="C81" s="29" t="s">
        <v>125</v>
      </c>
      <c r="D81" s="126"/>
      <c r="E81" s="121"/>
      <c r="F81" s="66"/>
    </row>
    <row r="82" spans="2:7" ht="16.5" thickBot="1" x14ac:dyDescent="0.3">
      <c r="B82" s="14" t="s">
        <v>51</v>
      </c>
      <c r="C82" s="9" t="s">
        <v>128</v>
      </c>
      <c r="D82" s="117">
        <f>D83</f>
        <v>22381820</v>
      </c>
      <c r="E82" s="118">
        <f>E83</f>
        <v>0</v>
      </c>
      <c r="F82" s="66"/>
    </row>
    <row r="83" spans="2:7" ht="16.5" thickBot="1" x14ac:dyDescent="0.3">
      <c r="B83" s="26" t="s">
        <v>126</v>
      </c>
      <c r="C83" s="27" t="s">
        <v>127</v>
      </c>
      <c r="D83" s="128">
        <f>'12.Önk kiad'!Z22</f>
        <v>22381820</v>
      </c>
      <c r="E83" s="128">
        <f>'12.Önk kiad'!AA20</f>
        <v>0</v>
      </c>
      <c r="F83" s="66"/>
    </row>
    <row r="84" spans="2:7" ht="16.5" thickBot="1" x14ac:dyDescent="0.3">
      <c r="B84" s="14" t="s">
        <v>53</v>
      </c>
      <c r="C84" s="9" t="s">
        <v>129</v>
      </c>
      <c r="D84" s="117"/>
      <c r="E84" s="129"/>
      <c r="F84" s="66"/>
    </row>
    <row r="85" spans="2:7" ht="16.5" thickBot="1" x14ac:dyDescent="0.3">
      <c r="B85" s="14" t="s">
        <v>55</v>
      </c>
      <c r="C85" s="9" t="s">
        <v>130</v>
      </c>
      <c r="D85" s="117"/>
      <c r="E85" s="129"/>
      <c r="F85" s="66"/>
    </row>
    <row r="86" spans="2:7" ht="16.5" thickBot="1" x14ac:dyDescent="0.3">
      <c r="B86" s="14" t="s">
        <v>131</v>
      </c>
      <c r="C86" s="9" t="s">
        <v>132</v>
      </c>
      <c r="D86" s="117"/>
      <c r="E86" s="62"/>
      <c r="F86" s="66"/>
    </row>
    <row r="87" spans="2:7" ht="16.5" thickBot="1" x14ac:dyDescent="0.3">
      <c r="B87" s="14" t="s">
        <v>58</v>
      </c>
      <c r="C87" s="9" t="s">
        <v>133</v>
      </c>
      <c r="D87" s="117">
        <f>D77+D81+D82+D84+D85+D86</f>
        <v>533961820</v>
      </c>
      <c r="E87" s="118">
        <f>E77+E81+E82+E84+E85+E86</f>
        <v>0</v>
      </c>
      <c r="F87" s="66"/>
    </row>
    <row r="88" spans="2:7" ht="16.5" thickBot="1" x14ac:dyDescent="0.3">
      <c r="B88" s="14" t="s">
        <v>66</v>
      </c>
      <c r="C88" s="9" t="s">
        <v>134</v>
      </c>
      <c r="D88" s="117">
        <f>D76+D87</f>
        <v>2237899878</v>
      </c>
      <c r="E88" s="118">
        <f>E76+E87</f>
        <v>0</v>
      </c>
      <c r="F88" s="66"/>
      <c r="G88" s="71"/>
    </row>
    <row r="90" spans="2:7" s="30" customFormat="1" ht="29.25" customHeight="1" x14ac:dyDescent="0.25">
      <c r="B90" s="301" t="s">
        <v>139</v>
      </c>
      <c r="C90" s="301"/>
      <c r="D90" s="301"/>
      <c r="E90" s="86"/>
    </row>
    <row r="91" spans="2:7" ht="16.5" thickBot="1" x14ac:dyDescent="0.3">
      <c r="B91" s="18" t="s">
        <v>140</v>
      </c>
      <c r="C91" s="1"/>
      <c r="D91" s="69"/>
    </row>
    <row r="92" spans="2:7" ht="32.25" thickBot="1" x14ac:dyDescent="0.3">
      <c r="B92" s="14" t="s">
        <v>3</v>
      </c>
      <c r="C92" s="11" t="s">
        <v>141</v>
      </c>
      <c r="D92" s="130">
        <f>D36-D76</f>
        <v>-146207106</v>
      </c>
      <c r="E92" s="118">
        <f>E36-E76</f>
        <v>0</v>
      </c>
    </row>
    <row r="93" spans="2:7" ht="32.25" thickBot="1" x14ac:dyDescent="0.3">
      <c r="B93" s="14" t="s">
        <v>5</v>
      </c>
      <c r="C93" s="11" t="s">
        <v>142</v>
      </c>
      <c r="D93" s="130">
        <f>D48-D87</f>
        <v>146207106</v>
      </c>
      <c r="E93" s="130">
        <f>E48-E87</f>
        <v>0</v>
      </c>
      <c r="F93" s="66"/>
    </row>
    <row r="95" spans="2:7" x14ac:dyDescent="0.25">
      <c r="B95" s="204"/>
      <c r="C95" s="205"/>
      <c r="D95" s="203"/>
      <c r="E95" s="203"/>
    </row>
    <row r="96" spans="2:7" x14ac:dyDescent="0.25">
      <c r="B96" s="204"/>
      <c r="C96" s="206" t="s">
        <v>625</v>
      </c>
      <c r="D96" s="203"/>
      <c r="E96" s="202"/>
    </row>
    <row r="97" spans="2:5" x14ac:dyDescent="0.25">
      <c r="B97" s="204"/>
      <c r="C97" s="205" t="s">
        <v>0</v>
      </c>
      <c r="D97" s="203"/>
      <c r="E97" s="202"/>
    </row>
    <row r="98" spans="2:5" x14ac:dyDescent="0.25">
      <c r="B98" s="204"/>
      <c r="C98" s="205" t="s">
        <v>284</v>
      </c>
      <c r="D98" s="203"/>
      <c r="E98" s="202"/>
    </row>
    <row r="99" spans="2:5" x14ac:dyDescent="0.25">
      <c r="B99" s="204"/>
      <c r="C99" s="205" t="s">
        <v>302</v>
      </c>
      <c r="D99" s="203"/>
      <c r="E99" s="202"/>
    </row>
    <row r="100" spans="2:5" x14ac:dyDescent="0.25">
      <c r="B100" s="204"/>
      <c r="C100" s="205" t="s">
        <v>502</v>
      </c>
      <c r="D100" s="203"/>
      <c r="E100" s="202"/>
    </row>
    <row r="101" spans="2:5" x14ac:dyDescent="0.25">
      <c r="B101" s="204"/>
      <c r="C101" s="205" t="s">
        <v>632</v>
      </c>
      <c r="D101" s="203"/>
      <c r="E101" s="202"/>
    </row>
    <row r="102" spans="2:5" x14ac:dyDescent="0.25">
      <c r="B102" s="204"/>
      <c r="C102" s="205"/>
      <c r="D102" s="203"/>
      <c r="E102" s="202"/>
    </row>
    <row r="103" spans="2:5" x14ac:dyDescent="0.25">
      <c r="B103" s="204"/>
      <c r="C103" s="205" t="s">
        <v>630</v>
      </c>
      <c r="D103" s="203"/>
      <c r="E103" s="202"/>
    </row>
    <row r="104" spans="2:5" x14ac:dyDescent="0.25">
      <c r="B104" s="204"/>
      <c r="C104" s="205" t="s">
        <v>631</v>
      </c>
      <c r="D104" s="203"/>
      <c r="E104" s="202"/>
    </row>
    <row r="105" spans="2:5" x14ac:dyDescent="0.25">
      <c r="B105" s="204"/>
      <c r="C105" s="205"/>
      <c r="D105" s="203"/>
      <c r="E105" s="202"/>
    </row>
    <row r="106" spans="2:5" x14ac:dyDescent="0.25">
      <c r="B106" s="204"/>
      <c r="C106" s="205"/>
      <c r="D106" s="203"/>
      <c r="E106" s="202"/>
    </row>
    <row r="107" spans="2:5" x14ac:dyDescent="0.25">
      <c r="B107" s="204"/>
      <c r="C107" s="205" t="s">
        <v>285</v>
      </c>
      <c r="D107" s="203"/>
      <c r="E107" s="202"/>
    </row>
    <row r="108" spans="2:5" x14ac:dyDescent="0.25">
      <c r="B108" s="204"/>
      <c r="C108" s="205" t="s">
        <v>289</v>
      </c>
      <c r="D108" s="203"/>
      <c r="E108" s="202"/>
    </row>
    <row r="109" spans="2:5" x14ac:dyDescent="0.25">
      <c r="B109" s="204"/>
      <c r="C109" s="205" t="s">
        <v>300</v>
      </c>
      <c r="D109" s="203"/>
      <c r="E109" s="202"/>
    </row>
    <row r="110" spans="2:5" x14ac:dyDescent="0.25">
      <c r="B110" s="204"/>
      <c r="C110" s="205"/>
      <c r="D110" s="203"/>
      <c r="E110" s="202"/>
    </row>
    <row r="111" spans="2:5" x14ac:dyDescent="0.25">
      <c r="B111" s="204"/>
      <c r="C111" s="205" t="s">
        <v>286</v>
      </c>
      <c r="D111" s="203"/>
      <c r="E111" s="202"/>
    </row>
    <row r="112" spans="2:5" x14ac:dyDescent="0.25">
      <c r="B112" s="204"/>
      <c r="C112" s="205" t="s">
        <v>626</v>
      </c>
      <c r="D112" s="203"/>
      <c r="E112" s="202"/>
    </row>
    <row r="113" spans="2:5" x14ac:dyDescent="0.25">
      <c r="B113" s="204"/>
      <c r="C113" s="205"/>
      <c r="D113" s="203"/>
      <c r="E113" s="202"/>
    </row>
    <row r="114" spans="2:5" x14ac:dyDescent="0.25">
      <c r="B114" s="204"/>
      <c r="C114" s="205"/>
      <c r="D114" s="203"/>
      <c r="E114" s="202"/>
    </row>
    <row r="115" spans="2:5" x14ac:dyDescent="0.25">
      <c r="B115" s="204"/>
      <c r="C115" s="205" t="s">
        <v>287</v>
      </c>
      <c r="D115" s="203"/>
      <c r="E115" s="202"/>
    </row>
    <row r="116" spans="2:5" x14ac:dyDescent="0.25">
      <c r="B116" s="204"/>
      <c r="C116" s="205" t="s">
        <v>627</v>
      </c>
      <c r="D116" s="203"/>
      <c r="E116" s="202"/>
    </row>
    <row r="117" spans="2:5" x14ac:dyDescent="0.25">
      <c r="B117" s="204"/>
      <c r="C117" s="205"/>
      <c r="D117" s="203"/>
      <c r="E117" s="202"/>
    </row>
    <row r="118" spans="2:5" x14ac:dyDescent="0.25">
      <c r="B118" s="204"/>
      <c r="C118" s="205" t="s">
        <v>288</v>
      </c>
      <c r="D118" s="203"/>
      <c r="E118" s="202"/>
    </row>
    <row r="119" spans="2:5" x14ac:dyDescent="0.25">
      <c r="B119" s="204"/>
      <c r="C119" s="205" t="s">
        <v>487</v>
      </c>
      <c r="D119" s="203"/>
      <c r="E119" s="202"/>
    </row>
    <row r="120" spans="2:5" x14ac:dyDescent="0.25">
      <c r="C120" s="205"/>
      <c r="D120" s="203"/>
      <c r="E120" s="202"/>
    </row>
    <row r="121" spans="2:5" x14ac:dyDescent="0.25">
      <c r="C121" s="203"/>
      <c r="D121" s="202"/>
      <c r="E121" s="2"/>
    </row>
    <row r="122" spans="2:5" x14ac:dyDescent="0.25">
      <c r="C122" s="203"/>
      <c r="D122" s="202"/>
      <c r="E122" s="2"/>
    </row>
    <row r="123" spans="2:5" x14ac:dyDescent="0.25">
      <c r="C123" s="203"/>
      <c r="D123" s="202"/>
      <c r="E123" s="2"/>
    </row>
    <row r="124" spans="2:5" x14ac:dyDescent="0.25">
      <c r="C124" s="203"/>
      <c r="D124" s="202"/>
      <c r="E124" s="2"/>
    </row>
    <row r="125" spans="2:5" x14ac:dyDescent="0.25">
      <c r="C125" s="203"/>
      <c r="D125" s="202"/>
      <c r="E125" s="2"/>
    </row>
    <row r="126" spans="2:5" x14ac:dyDescent="0.25">
      <c r="C126" s="203"/>
      <c r="D126" s="202"/>
      <c r="E126" s="2"/>
    </row>
    <row r="127" spans="2:5" x14ac:dyDescent="0.25">
      <c r="C127" s="203"/>
      <c r="D127" s="202"/>
      <c r="E127" s="2"/>
    </row>
    <row r="128" spans="2:5" x14ac:dyDescent="0.25">
      <c r="C128" s="203"/>
      <c r="D128" s="202"/>
      <c r="E128" s="2"/>
    </row>
    <row r="129" spans="3:5" x14ac:dyDescent="0.25">
      <c r="C129" s="71"/>
      <c r="E129" s="2"/>
    </row>
    <row r="130" spans="3:5" x14ac:dyDescent="0.25">
      <c r="C130" s="71"/>
      <c r="E130" s="2"/>
    </row>
  </sheetData>
  <mergeCells count="6">
    <mergeCell ref="B90:D90"/>
    <mergeCell ref="B51:D51"/>
    <mergeCell ref="B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scale="7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G94"/>
  <sheetViews>
    <sheetView topLeftCell="A46" workbookViewId="0">
      <selection activeCell="A4" sqref="A4:D4"/>
    </sheetView>
  </sheetViews>
  <sheetFormatPr defaultRowHeight="15.75" x14ac:dyDescent="0.25"/>
  <cols>
    <col min="1" max="1" width="6.28515625" style="12" customWidth="1"/>
    <col min="2" max="2" width="66.140625" style="2" customWidth="1"/>
    <col min="3" max="3" width="17.7109375" style="71" customWidth="1"/>
    <col min="4" max="4" width="15.28515625" style="71" customWidth="1"/>
    <col min="5" max="5" width="11.28515625" style="2" bestFit="1" customWidth="1"/>
    <col min="6" max="6" width="12.42578125" style="2" bestFit="1" customWidth="1"/>
    <col min="7" max="7" width="12.28515625" style="2" customWidth="1"/>
    <col min="8" max="16384" width="9.140625" style="2"/>
  </cols>
  <sheetData>
    <row r="1" spans="1:4" x14ac:dyDescent="0.25">
      <c r="A1" s="303" t="s">
        <v>614</v>
      </c>
      <c r="B1" s="303"/>
      <c r="C1" s="303"/>
      <c r="D1" s="303"/>
    </row>
    <row r="2" spans="1:4" s="1" customFormat="1" x14ac:dyDescent="0.25">
      <c r="A2" s="302" t="s">
        <v>0</v>
      </c>
      <c r="B2" s="302"/>
      <c r="C2" s="302"/>
      <c r="D2" s="302"/>
    </row>
    <row r="3" spans="1:4" s="1" customFormat="1" x14ac:dyDescent="0.25">
      <c r="A3" s="302" t="s">
        <v>628</v>
      </c>
      <c r="B3" s="302"/>
      <c r="C3" s="302"/>
      <c r="D3" s="302"/>
    </row>
    <row r="4" spans="1:4" s="1" customFormat="1" x14ac:dyDescent="0.25">
      <c r="A4" s="302" t="s">
        <v>1</v>
      </c>
      <c r="B4" s="302"/>
      <c r="C4" s="302"/>
      <c r="D4" s="302"/>
    </row>
    <row r="5" spans="1:4" s="1" customFormat="1" ht="16.5" thickBot="1" x14ac:dyDescent="0.3">
      <c r="A5" s="18"/>
      <c r="C5" s="72"/>
      <c r="D5" s="70"/>
    </row>
    <row r="6" spans="1:4" s="3" customFormat="1" ht="16.5" thickBot="1" x14ac:dyDescent="0.3">
      <c r="A6" s="5" t="s">
        <v>147</v>
      </c>
      <c r="B6" s="6" t="s">
        <v>170</v>
      </c>
      <c r="C6" s="76" t="s">
        <v>148</v>
      </c>
      <c r="D6" s="84" t="s">
        <v>149</v>
      </c>
    </row>
    <row r="7" spans="1:4" s="1" customFormat="1" ht="32.25" thickBot="1" x14ac:dyDescent="0.3">
      <c r="A7" s="7" t="s">
        <v>4</v>
      </c>
      <c r="B7" s="6" t="s">
        <v>2</v>
      </c>
      <c r="C7" s="77" t="s">
        <v>526</v>
      </c>
      <c r="D7" s="85" t="s">
        <v>527</v>
      </c>
    </row>
    <row r="8" spans="1:4" s="1" customFormat="1" ht="16.5" thickBot="1" x14ac:dyDescent="0.3">
      <c r="A8" s="14" t="s">
        <v>3</v>
      </c>
      <c r="B8" s="9" t="s">
        <v>16</v>
      </c>
      <c r="C8" s="117">
        <f>SUM(C9:C14)</f>
        <v>696299616</v>
      </c>
      <c r="D8" s="118">
        <f>SUM(D9:D14)</f>
        <v>0</v>
      </c>
    </row>
    <row r="9" spans="1:4" x14ac:dyDescent="0.25">
      <c r="A9" s="15" t="s">
        <v>6</v>
      </c>
      <c r="B9" s="8" t="s">
        <v>387</v>
      </c>
      <c r="C9" s="119">
        <f>'7.Önk bev.'!I14</f>
        <v>192686995</v>
      </c>
      <c r="D9" s="119">
        <f>'1.összevont'!E9</f>
        <v>0</v>
      </c>
    </row>
    <row r="10" spans="1:4" x14ac:dyDescent="0.25">
      <c r="A10" s="16" t="s">
        <v>7</v>
      </c>
      <c r="B10" s="4" t="s">
        <v>472</v>
      </c>
      <c r="C10" s="119">
        <f>'7.Önk bev.'!I15</f>
        <v>174939896</v>
      </c>
      <c r="D10" s="119">
        <f>'1.összevont'!E10</f>
        <v>0</v>
      </c>
    </row>
    <row r="11" spans="1:4" x14ac:dyDescent="0.25">
      <c r="A11" s="16" t="s">
        <v>8</v>
      </c>
      <c r="B11" s="4" t="s">
        <v>473</v>
      </c>
      <c r="C11" s="119">
        <f>'7.Önk bev.'!I16+'7.Önk bev.'!I18+'7.Önk bev.'!I19</f>
        <v>121052499</v>
      </c>
      <c r="D11" s="119">
        <f>'7.Önk bev.'!J15+'7.Önk bev.'!J17+'7.Önk bev.'!J18</f>
        <v>0</v>
      </c>
    </row>
    <row r="12" spans="1:4" x14ac:dyDescent="0.25">
      <c r="A12" s="16" t="s">
        <v>9</v>
      </c>
      <c r="B12" s="4" t="s">
        <v>474</v>
      </c>
      <c r="C12" s="119">
        <f>'7.Önk bev.'!I20</f>
        <v>16592476</v>
      </c>
      <c r="D12" s="119">
        <f>'7.Önk bev.'!J19</f>
        <v>0</v>
      </c>
    </row>
    <row r="13" spans="1:4" x14ac:dyDescent="0.25">
      <c r="A13" s="16" t="s">
        <v>10</v>
      </c>
      <c r="B13" s="4" t="s">
        <v>475</v>
      </c>
      <c r="C13" s="119">
        <f>'7.Önk bev.'!I21</f>
        <v>173737773</v>
      </c>
      <c r="D13" s="119">
        <f>'7.Önk bev.'!J20</f>
        <v>0</v>
      </c>
    </row>
    <row r="14" spans="1:4" ht="16.5" thickBot="1" x14ac:dyDescent="0.3">
      <c r="A14" s="17" t="s">
        <v>11</v>
      </c>
      <c r="B14" s="10" t="s">
        <v>476</v>
      </c>
      <c r="C14" s="119">
        <f>'7.Önk bev.'!I22</f>
        <v>17289977</v>
      </c>
      <c r="D14" s="121">
        <f>'1.összevont'!E14</f>
        <v>0</v>
      </c>
    </row>
    <row r="15" spans="1:4" s="1" customFormat="1" ht="16.5" thickBot="1" x14ac:dyDescent="0.3">
      <c r="A15" s="14" t="s">
        <v>5</v>
      </c>
      <c r="B15" s="9" t="s">
        <v>39</v>
      </c>
      <c r="C15" s="115">
        <f>SUM(C16:C17)</f>
        <v>32158775</v>
      </c>
      <c r="D15" s="115">
        <f>SUM(D16:D17)</f>
        <v>0</v>
      </c>
    </row>
    <row r="16" spans="1:4" x14ac:dyDescent="0.25">
      <c r="A16" s="15" t="s">
        <v>12</v>
      </c>
      <c r="B16" s="8" t="s">
        <v>36</v>
      </c>
      <c r="C16" s="119"/>
      <c r="D16" s="121"/>
    </row>
    <row r="17" spans="1:4" x14ac:dyDescent="0.25">
      <c r="A17" s="16" t="s">
        <v>13</v>
      </c>
      <c r="B17" s="4" t="s">
        <v>388</v>
      </c>
      <c r="C17" s="120">
        <f>'7.Önk bev.'!M25+'7.Önk bev.'!M26+'7.Önk bev.'!M29</f>
        <v>32158775</v>
      </c>
      <c r="D17" s="119">
        <f>'7.Önk bev.'!N41</f>
        <v>0</v>
      </c>
    </row>
    <row r="18" spans="1:4" ht="16.5" thickBot="1" x14ac:dyDescent="0.3">
      <c r="A18" s="17" t="s">
        <v>14</v>
      </c>
      <c r="B18" s="10" t="s">
        <v>38</v>
      </c>
      <c r="C18" s="119"/>
      <c r="D18" s="121"/>
    </row>
    <row r="19" spans="1:4" s="1" customFormat="1" ht="16.5" thickBot="1" x14ac:dyDescent="0.3">
      <c r="A19" s="14" t="s">
        <v>15</v>
      </c>
      <c r="B19" s="9" t="s">
        <v>43</v>
      </c>
      <c r="C19" s="115">
        <f>SUM(C20:C21)</f>
        <v>0</v>
      </c>
      <c r="D19" s="118">
        <f>SUM(D20:D21)</f>
        <v>0</v>
      </c>
    </row>
    <row r="20" spans="1:4" x14ac:dyDescent="0.25">
      <c r="A20" s="15" t="s">
        <v>17</v>
      </c>
      <c r="B20" s="8" t="s">
        <v>389</v>
      </c>
      <c r="C20" s="119"/>
      <c r="D20" s="121"/>
    </row>
    <row r="21" spans="1:4" x14ac:dyDescent="0.25">
      <c r="A21" s="16" t="s">
        <v>18</v>
      </c>
      <c r="B21" s="4" t="s">
        <v>390</v>
      </c>
      <c r="C21" s="119">
        <f>'7.Önk bev.'!O59</f>
        <v>0</v>
      </c>
      <c r="D21" s="119">
        <f>'7.Önk bev.'!P59</f>
        <v>0</v>
      </c>
    </row>
    <row r="22" spans="1:4" ht="16.5" thickBot="1" x14ac:dyDescent="0.3">
      <c r="A22" s="17" t="s">
        <v>19</v>
      </c>
      <c r="B22" s="10" t="s">
        <v>42</v>
      </c>
      <c r="C22" s="119"/>
      <c r="D22" s="121"/>
    </row>
    <row r="23" spans="1:4" s="1" customFormat="1" ht="16.5" thickBot="1" x14ac:dyDescent="0.3">
      <c r="A23" s="14" t="s">
        <v>20</v>
      </c>
      <c r="B23" s="9" t="s">
        <v>21</v>
      </c>
      <c r="C23" s="115">
        <f>C24+C29+C30+C31</f>
        <v>227260000</v>
      </c>
      <c r="D23" s="118">
        <f>D24+D29+D30+D31</f>
        <v>0</v>
      </c>
    </row>
    <row r="24" spans="1:4" x14ac:dyDescent="0.25">
      <c r="A24" s="15" t="s">
        <v>22</v>
      </c>
      <c r="B24" s="8" t="s">
        <v>44</v>
      </c>
      <c r="C24" s="119">
        <f>SUM(C25:C28)</f>
        <v>224360000</v>
      </c>
      <c r="D24" s="119">
        <f>SUM(D25:D28)</f>
        <v>0</v>
      </c>
    </row>
    <row r="25" spans="1:4" x14ac:dyDescent="0.25">
      <c r="A25" s="16" t="s">
        <v>23</v>
      </c>
      <c r="B25" s="4" t="s">
        <v>293</v>
      </c>
      <c r="C25" s="119">
        <f>'7.Önk bev.'!G7</f>
        <v>140000</v>
      </c>
      <c r="D25" s="119">
        <f>'7.Önk bev.'!H7</f>
        <v>0</v>
      </c>
    </row>
    <row r="26" spans="1:4" x14ac:dyDescent="0.25">
      <c r="A26" s="16" t="s">
        <v>24</v>
      </c>
      <c r="B26" s="4" t="s">
        <v>46</v>
      </c>
      <c r="C26" s="119">
        <f>'7.Önk bev.'!G6</f>
        <v>180000000</v>
      </c>
      <c r="D26" s="119">
        <f>'7.Önk bev.'!H6</f>
        <v>0</v>
      </c>
    </row>
    <row r="27" spans="1:4" x14ac:dyDescent="0.25">
      <c r="A27" s="16" t="s">
        <v>26</v>
      </c>
      <c r="B27" s="4" t="s">
        <v>611</v>
      </c>
      <c r="C27" s="119">
        <f>'7.Önk bev.'!G12+'7.Önk bev.'!G13</f>
        <v>44000000</v>
      </c>
      <c r="D27" s="119">
        <f>'7.Önk bev.'!H12</f>
        <v>0</v>
      </c>
    </row>
    <row r="28" spans="1:4" x14ac:dyDescent="0.25">
      <c r="A28" s="16" t="s">
        <v>27</v>
      </c>
      <c r="B28" s="4" t="s">
        <v>513</v>
      </c>
      <c r="C28" s="119">
        <f>'7.Önk bev.'!G11</f>
        <v>220000</v>
      </c>
      <c r="D28" s="119">
        <f>'7.Önk bev.'!H11</f>
        <v>0</v>
      </c>
    </row>
    <row r="29" spans="1:4" x14ac:dyDescent="0.25">
      <c r="A29" s="16" t="s">
        <v>28</v>
      </c>
      <c r="B29" s="4" t="s">
        <v>207</v>
      </c>
      <c r="C29" s="119">
        <f>'7.Önk bev.'!G8</f>
        <v>1500000</v>
      </c>
      <c r="D29" s="119">
        <f>'7.Önk bev.'!H8</f>
        <v>0</v>
      </c>
    </row>
    <row r="30" spans="1:4" x14ac:dyDescent="0.25">
      <c r="A30" s="16" t="s">
        <v>522</v>
      </c>
      <c r="B30" s="4" t="s">
        <v>49</v>
      </c>
      <c r="C30" s="119">
        <f>'7.Önk bev.'!G9</f>
        <v>0</v>
      </c>
      <c r="D30" s="119">
        <f>'7.Önk bev.'!H9</f>
        <v>0</v>
      </c>
    </row>
    <row r="31" spans="1:4" ht="16.5" thickBot="1" x14ac:dyDescent="0.3">
      <c r="A31" s="16" t="s">
        <v>523</v>
      </c>
      <c r="B31" s="10" t="s">
        <v>391</v>
      </c>
      <c r="C31" s="119">
        <f>'7.Önk bev.'!G10</f>
        <v>1400000</v>
      </c>
      <c r="D31" s="119">
        <f>'7.Önk bev.'!H10</f>
        <v>0</v>
      </c>
    </row>
    <row r="32" spans="1:4" s="1" customFormat="1" ht="16.5" thickBot="1" x14ac:dyDescent="0.3">
      <c r="A32" s="14" t="s">
        <v>29</v>
      </c>
      <c r="B32" s="74" t="s">
        <v>392</v>
      </c>
      <c r="C32" s="118">
        <f>'7.Önk bev.'!E66</f>
        <v>59913000</v>
      </c>
      <c r="D32" s="118">
        <f>'7.Önk bev.'!F59</f>
        <v>0</v>
      </c>
    </row>
    <row r="33" spans="1:5" s="1" customFormat="1" ht="16.5" thickBot="1" x14ac:dyDescent="0.3">
      <c r="A33" s="19" t="s">
        <v>51</v>
      </c>
      <c r="B33" s="20" t="s">
        <v>52</v>
      </c>
      <c r="C33" s="298">
        <f>'7.Önk bev.'!S32</f>
        <v>21457000</v>
      </c>
      <c r="D33" s="118"/>
    </row>
    <row r="34" spans="1:5" s="1" customFormat="1" ht="16.5" thickBot="1" x14ac:dyDescent="0.3">
      <c r="A34" s="14" t="s">
        <v>53</v>
      </c>
      <c r="B34" s="9" t="s">
        <v>159</v>
      </c>
      <c r="C34" s="118">
        <f>'7.Önk bev.'!Q59</f>
        <v>0</v>
      </c>
      <c r="D34" s="118">
        <f>'7.Önk bev.'!R59</f>
        <v>0</v>
      </c>
    </row>
    <row r="35" spans="1:5" s="1" customFormat="1" ht="16.5" thickBot="1" x14ac:dyDescent="0.3">
      <c r="A35" s="14" t="s">
        <v>55</v>
      </c>
      <c r="B35" s="9" t="s">
        <v>56</v>
      </c>
      <c r="C35" s="115">
        <v>0</v>
      </c>
      <c r="D35" s="115">
        <v>0</v>
      </c>
    </row>
    <row r="36" spans="1:5" s="1" customFormat="1" ht="16.5" thickBot="1" x14ac:dyDescent="0.3">
      <c r="A36" s="14" t="s">
        <v>57</v>
      </c>
      <c r="B36" s="9" t="s">
        <v>135</v>
      </c>
      <c r="C36" s="115">
        <f>C8+C15+C19+C23+C32+C33+C34+C35</f>
        <v>1037088391</v>
      </c>
      <c r="D36" s="115">
        <f>D8+D15+D19+D23+D32+D33+D34+D35</f>
        <v>0</v>
      </c>
    </row>
    <row r="37" spans="1:5" s="1" customFormat="1" ht="16.5" thickBot="1" x14ac:dyDescent="0.3">
      <c r="A37" s="14" t="s">
        <v>58</v>
      </c>
      <c r="B37" s="9" t="s">
        <v>59</v>
      </c>
      <c r="C37" s="115">
        <f>SUM(C38:C40)</f>
        <v>500000000</v>
      </c>
      <c r="D37" s="118">
        <f>SUM(D38:D40)</f>
        <v>0</v>
      </c>
    </row>
    <row r="38" spans="1:5" x14ac:dyDescent="0.25">
      <c r="A38" s="15" t="s">
        <v>60</v>
      </c>
      <c r="B38" s="8" t="s">
        <v>61</v>
      </c>
      <c r="C38" s="119"/>
      <c r="D38" s="123"/>
    </row>
    <row r="39" spans="1:5" x14ac:dyDescent="0.25">
      <c r="A39" s="16" t="s">
        <v>62</v>
      </c>
      <c r="B39" s="4" t="s">
        <v>63</v>
      </c>
      <c r="C39" s="119">
        <f>'7.Önk bev.'!W44</f>
        <v>500000000</v>
      </c>
      <c r="D39" s="119">
        <f>'7.Önk bev.'!X59</f>
        <v>0</v>
      </c>
      <c r="E39" s="119"/>
    </row>
    <row r="40" spans="1:5" ht="16.5" thickBot="1" x14ac:dyDescent="0.3">
      <c r="A40" s="17" t="s">
        <v>64</v>
      </c>
      <c r="B40" s="10" t="s">
        <v>65</v>
      </c>
      <c r="C40" s="119"/>
      <c r="D40" s="62"/>
    </row>
    <row r="41" spans="1:5" s="1" customFormat="1" ht="16.5" thickBot="1" x14ac:dyDescent="0.3">
      <c r="A41" s="14" t="s">
        <v>66</v>
      </c>
      <c r="B41" s="9" t="s">
        <v>67</v>
      </c>
      <c r="C41" s="115"/>
      <c r="D41" s="115"/>
    </row>
    <row r="42" spans="1:5" s="1" customFormat="1" ht="16.5" thickBot="1" x14ac:dyDescent="0.3">
      <c r="A42" s="14" t="s">
        <v>68</v>
      </c>
      <c r="B42" s="9" t="s">
        <v>292</v>
      </c>
      <c r="C42" s="115">
        <f>'7.Önk bev.'!U66</f>
        <v>158168926</v>
      </c>
      <c r="D42" s="115">
        <f>'7.Önk bev.'!V59</f>
        <v>0</v>
      </c>
    </row>
    <row r="43" spans="1:5" s="1" customFormat="1" ht="16.5" thickBot="1" x14ac:dyDescent="0.3">
      <c r="A43" s="14" t="s">
        <v>70</v>
      </c>
      <c r="B43" s="9" t="s">
        <v>71</v>
      </c>
      <c r="C43" s="115">
        <f>SUM(C44:C45)</f>
        <v>22000000</v>
      </c>
      <c r="D43" s="64">
        <f>SUM(D44:D45)</f>
        <v>0</v>
      </c>
    </row>
    <row r="44" spans="1:5" x14ac:dyDescent="0.25">
      <c r="A44" s="15" t="s">
        <v>72</v>
      </c>
      <c r="B44" s="8" t="s">
        <v>73</v>
      </c>
      <c r="C44" s="119">
        <f>'7.Önk bev.'!W23</f>
        <v>22000000</v>
      </c>
      <c r="D44" s="121">
        <f>'7.Önk bev.'!X30</f>
        <v>0</v>
      </c>
    </row>
    <row r="45" spans="1:5" ht="16.5" thickBot="1" x14ac:dyDescent="0.3">
      <c r="A45" s="17" t="s">
        <v>74</v>
      </c>
      <c r="B45" s="10" t="s">
        <v>75</v>
      </c>
      <c r="C45" s="119"/>
      <c r="D45" s="125"/>
    </row>
    <row r="46" spans="1:5" s="1" customFormat="1" ht="16.5" thickBot="1" x14ac:dyDescent="0.3">
      <c r="A46" s="14" t="s">
        <v>76</v>
      </c>
      <c r="B46" s="9" t="s">
        <v>77</v>
      </c>
      <c r="C46" s="130">
        <v>0</v>
      </c>
      <c r="D46" s="118">
        <v>0</v>
      </c>
    </row>
    <row r="47" spans="1:5" s="1" customFormat="1" ht="16.5" thickBot="1" x14ac:dyDescent="0.3">
      <c r="A47" s="14" t="s">
        <v>78</v>
      </c>
      <c r="B47" s="9" t="s">
        <v>79</v>
      </c>
      <c r="C47" s="130">
        <v>0</v>
      </c>
      <c r="D47" s="118">
        <v>0</v>
      </c>
    </row>
    <row r="48" spans="1:5" s="1" customFormat="1" ht="16.5" thickBot="1" x14ac:dyDescent="0.3">
      <c r="A48" s="14" t="s">
        <v>80</v>
      </c>
      <c r="B48" s="9" t="s">
        <v>81</v>
      </c>
      <c r="C48" s="130">
        <v>0</v>
      </c>
      <c r="D48" s="118">
        <v>0</v>
      </c>
    </row>
    <row r="49" spans="1:4" s="1" customFormat="1" ht="16.5" thickBot="1" x14ac:dyDescent="0.3">
      <c r="A49" s="14" t="s">
        <v>82</v>
      </c>
      <c r="B49" s="9" t="s">
        <v>83</v>
      </c>
      <c r="C49" s="115">
        <f>C37+C41+C42+C43+C46+C47+C48</f>
        <v>680168926</v>
      </c>
      <c r="D49" s="118">
        <f>D37+D41+D42+D43+D46+D47+D48</f>
        <v>0</v>
      </c>
    </row>
    <row r="50" spans="1:4" s="1" customFormat="1" ht="32.25" thickBot="1" x14ac:dyDescent="0.3">
      <c r="A50" s="14" t="s">
        <v>84</v>
      </c>
      <c r="B50" s="11" t="s">
        <v>85</v>
      </c>
      <c r="C50" s="131">
        <f>C36+C49</f>
        <v>1717257317</v>
      </c>
      <c r="D50" s="132">
        <f>D36+D49</f>
        <v>0</v>
      </c>
    </row>
    <row r="52" spans="1:4" x14ac:dyDescent="0.25">
      <c r="A52" s="302" t="s">
        <v>86</v>
      </c>
      <c r="B52" s="302"/>
      <c r="C52" s="302"/>
    </row>
    <row r="53" spans="1:4" ht="16.5" thickBot="1" x14ac:dyDescent="0.3">
      <c r="A53" s="18" t="s">
        <v>87</v>
      </c>
      <c r="B53" s="1"/>
      <c r="C53" s="72"/>
    </row>
    <row r="54" spans="1:4" ht="32.25" thickBot="1" x14ac:dyDescent="0.3">
      <c r="A54" s="24" t="s">
        <v>4</v>
      </c>
      <c r="B54" s="9" t="s">
        <v>88</v>
      </c>
      <c r="C54" s="77" t="s">
        <v>526</v>
      </c>
      <c r="D54" s="85" t="s">
        <v>527</v>
      </c>
    </row>
    <row r="55" spans="1:4" ht="16.5" thickBot="1" x14ac:dyDescent="0.3">
      <c r="A55" s="14" t="s">
        <v>3</v>
      </c>
      <c r="B55" s="9" t="s">
        <v>106</v>
      </c>
      <c r="C55" s="117">
        <f>C56+C57+C58+C59+C60+C66+C61</f>
        <v>914814058</v>
      </c>
      <c r="D55" s="118">
        <f>D56+D57+D58+D59+D60+D66</f>
        <v>0</v>
      </c>
    </row>
    <row r="56" spans="1:4" x14ac:dyDescent="0.25">
      <c r="A56" s="21" t="s">
        <v>6</v>
      </c>
      <c r="B56" s="8" t="s">
        <v>89</v>
      </c>
      <c r="C56" s="62">
        <f>'12.Önk kiad'!D82</f>
        <v>570121000</v>
      </c>
      <c r="D56" s="62">
        <f>'12.Önk kiad'!E72</f>
        <v>0</v>
      </c>
    </row>
    <row r="57" spans="1:4" x14ac:dyDescent="0.25">
      <c r="A57" s="22" t="s">
        <v>7</v>
      </c>
      <c r="B57" s="4" t="s">
        <v>90</v>
      </c>
      <c r="C57" s="62">
        <f>'12.Önk kiad'!F82</f>
        <v>69126000</v>
      </c>
      <c r="D57" s="62">
        <f>'12.Önk kiad'!G72</f>
        <v>0</v>
      </c>
    </row>
    <row r="58" spans="1:4" x14ac:dyDescent="0.25">
      <c r="A58" s="22" t="s">
        <v>8</v>
      </c>
      <c r="B58" s="4" t="s">
        <v>91</v>
      </c>
      <c r="C58" s="62">
        <f>'12.Önk kiad'!H82</f>
        <v>237790000</v>
      </c>
      <c r="D58" s="62">
        <f>'12.Önk kiad'!I72</f>
        <v>0</v>
      </c>
    </row>
    <row r="59" spans="1:4" x14ac:dyDescent="0.25">
      <c r="A59" s="22" t="s">
        <v>9</v>
      </c>
      <c r="B59" s="4" t="s">
        <v>92</v>
      </c>
      <c r="C59" s="62">
        <f>'12.Önk kiad'!J82</f>
        <v>4150000</v>
      </c>
      <c r="D59" s="62">
        <f>'12.Önk kiad'!K72</f>
        <v>0</v>
      </c>
    </row>
    <row r="60" spans="1:4" x14ac:dyDescent="0.25">
      <c r="A60" s="22" t="s">
        <v>10</v>
      </c>
      <c r="B60" s="4" t="s">
        <v>93</v>
      </c>
      <c r="C60" s="62">
        <f>'12.Önk kiad'!L82</f>
        <v>24627058</v>
      </c>
      <c r="D60" s="62">
        <f>'12.Önk kiad'!M72+'12.Önk kiad'!O72+D63</f>
        <v>0</v>
      </c>
    </row>
    <row r="61" spans="1:4" x14ac:dyDescent="0.25">
      <c r="A61" s="22" t="s">
        <v>11</v>
      </c>
      <c r="B61" s="23" t="s">
        <v>290</v>
      </c>
      <c r="C61" s="121">
        <f>SUM(C62:C64)</f>
        <v>4000000</v>
      </c>
      <c r="D61" s="121">
        <f>SUM(D62:D64)</f>
        <v>0</v>
      </c>
    </row>
    <row r="62" spans="1:4" x14ac:dyDescent="0.25">
      <c r="A62" s="22" t="s">
        <v>95</v>
      </c>
      <c r="B62" s="4" t="s">
        <v>101</v>
      </c>
      <c r="C62" s="62"/>
      <c r="D62" s="121"/>
    </row>
    <row r="63" spans="1:4" x14ac:dyDescent="0.25">
      <c r="A63" s="22" t="s">
        <v>96</v>
      </c>
      <c r="B63" s="4" t="s">
        <v>136</v>
      </c>
      <c r="C63" s="121">
        <f>'12.Önk kiad'!R82</f>
        <v>4000000</v>
      </c>
      <c r="D63" s="121">
        <f>'12.Önk kiad'!S56</f>
        <v>0</v>
      </c>
    </row>
    <row r="64" spans="1:4" x14ac:dyDescent="0.25">
      <c r="A64" s="22" t="s">
        <v>97</v>
      </c>
      <c r="B64" s="4" t="s">
        <v>137</v>
      </c>
      <c r="C64" s="62">
        <f>'12.Önk kiad'!N72</f>
        <v>0</v>
      </c>
      <c r="D64" s="62">
        <f>'12.Önk kiad'!O72</f>
        <v>0</v>
      </c>
    </row>
    <row r="65" spans="1:5" x14ac:dyDescent="0.25">
      <c r="A65" s="22" t="s">
        <v>98</v>
      </c>
      <c r="B65" s="4" t="s">
        <v>138</v>
      </c>
      <c r="C65" s="62"/>
      <c r="D65" s="62"/>
    </row>
    <row r="66" spans="1:5" x14ac:dyDescent="0.25">
      <c r="A66" s="22" t="s">
        <v>99</v>
      </c>
      <c r="B66" s="4" t="s">
        <v>100</v>
      </c>
      <c r="C66" s="62">
        <f>'12.Önk kiad'!X82</f>
        <v>5000000</v>
      </c>
      <c r="D66" s="62">
        <f>'12.Önk kiad'!Y72</f>
        <v>0</v>
      </c>
    </row>
    <row r="67" spans="1:5" x14ac:dyDescent="0.25">
      <c r="A67" s="22" t="s">
        <v>102</v>
      </c>
      <c r="B67" s="4" t="s">
        <v>103</v>
      </c>
      <c r="C67" s="62">
        <v>5000000</v>
      </c>
      <c r="D67" s="62"/>
    </row>
    <row r="68" spans="1:5" ht="16.5" thickBot="1" x14ac:dyDescent="0.3">
      <c r="A68" s="25" t="s">
        <v>104</v>
      </c>
      <c r="B68" s="10" t="s">
        <v>105</v>
      </c>
      <c r="C68" s="62"/>
      <c r="D68" s="121"/>
    </row>
    <row r="69" spans="1:5" ht="16.5" thickBot="1" x14ac:dyDescent="0.3">
      <c r="A69" s="14" t="s">
        <v>5</v>
      </c>
      <c r="B69" s="9" t="s">
        <v>119</v>
      </c>
      <c r="C69" s="115">
        <f>C70+C72+C74</f>
        <v>19909000</v>
      </c>
      <c r="D69" s="118">
        <f>D70+D72+D74</f>
        <v>0</v>
      </c>
    </row>
    <row r="70" spans="1:5" x14ac:dyDescent="0.25">
      <c r="A70" s="21" t="s">
        <v>12</v>
      </c>
      <c r="B70" s="8" t="s">
        <v>107</v>
      </c>
      <c r="C70" s="62">
        <f>'12.Önk kiad'!T82</f>
        <v>5116000</v>
      </c>
      <c r="D70" s="62">
        <f>'12.Önk kiad'!U72</f>
        <v>0</v>
      </c>
    </row>
    <row r="71" spans="1:5" x14ac:dyDescent="0.25">
      <c r="A71" s="22" t="s">
        <v>108</v>
      </c>
      <c r="B71" s="4" t="s">
        <v>109</v>
      </c>
      <c r="C71" s="62">
        <v>0</v>
      </c>
      <c r="D71" s="62"/>
    </row>
    <row r="72" spans="1:5" x14ac:dyDescent="0.25">
      <c r="A72" s="22" t="s">
        <v>14</v>
      </c>
      <c r="B72" s="4" t="s">
        <v>110</v>
      </c>
      <c r="C72" s="62">
        <f>'12.Önk kiad'!V82</f>
        <v>14793000</v>
      </c>
      <c r="D72" s="62">
        <f>'12.Önk kiad'!W72</f>
        <v>0</v>
      </c>
    </row>
    <row r="73" spans="1:5" x14ac:dyDescent="0.25">
      <c r="A73" s="22" t="s">
        <v>111</v>
      </c>
      <c r="B73" s="4" t="s">
        <v>112</v>
      </c>
      <c r="C73" s="62">
        <v>0</v>
      </c>
      <c r="D73" s="121"/>
    </row>
    <row r="74" spans="1:5" x14ac:dyDescent="0.25">
      <c r="A74" s="22" t="s">
        <v>113</v>
      </c>
      <c r="B74" s="4" t="s">
        <v>114</v>
      </c>
      <c r="C74" s="62"/>
      <c r="D74" s="121"/>
    </row>
    <row r="75" spans="1:5" x14ac:dyDescent="0.25">
      <c r="A75" s="22" t="s">
        <v>115</v>
      </c>
      <c r="B75" s="4" t="s">
        <v>116</v>
      </c>
      <c r="C75" s="62"/>
      <c r="D75" s="121"/>
    </row>
    <row r="76" spans="1:5" ht="16.5" thickBot="1" x14ac:dyDescent="0.3">
      <c r="A76" s="25" t="s">
        <v>117</v>
      </c>
      <c r="B76" s="10" t="s">
        <v>118</v>
      </c>
      <c r="C76" s="62"/>
      <c r="D76" s="121"/>
    </row>
    <row r="77" spans="1:5" ht="16.5" thickBot="1" x14ac:dyDescent="0.3">
      <c r="A77" s="14" t="s">
        <v>15</v>
      </c>
      <c r="B77" s="9" t="s">
        <v>120</v>
      </c>
      <c r="C77" s="115">
        <f>C55+C69</f>
        <v>934723058</v>
      </c>
      <c r="D77" s="118">
        <f>D55+D69</f>
        <v>0</v>
      </c>
    </row>
    <row r="78" spans="1:5" ht="16.5" thickBot="1" x14ac:dyDescent="0.3">
      <c r="A78" s="14" t="s">
        <v>20</v>
      </c>
      <c r="B78" s="9" t="s">
        <v>124</v>
      </c>
      <c r="C78" s="130">
        <f>SUM(C79:C81)</f>
        <v>511580000</v>
      </c>
      <c r="D78" s="130">
        <f>SUM(D79:D81)</f>
        <v>0</v>
      </c>
    </row>
    <row r="79" spans="1:5" x14ac:dyDescent="0.25">
      <c r="A79" s="21" t="s">
        <v>22</v>
      </c>
      <c r="B79" s="8" t="s">
        <v>121</v>
      </c>
      <c r="C79" s="62">
        <f>'12.Önk kiad'!Z24</f>
        <v>11580000</v>
      </c>
      <c r="D79" s="62">
        <f>'12.Önk kiad'!AA22</f>
        <v>0</v>
      </c>
      <c r="E79" s="62"/>
    </row>
    <row r="80" spans="1:5" x14ac:dyDescent="0.25">
      <c r="A80" s="22" t="s">
        <v>26</v>
      </c>
      <c r="B80" s="4" t="s">
        <v>122</v>
      </c>
      <c r="C80" s="62">
        <f>'12.Önk kiad'!Z25</f>
        <v>500000000</v>
      </c>
      <c r="D80" s="62"/>
    </row>
    <row r="81" spans="1:7" ht="16.5" thickBot="1" x14ac:dyDescent="0.3">
      <c r="A81" s="25" t="s">
        <v>27</v>
      </c>
      <c r="B81" s="10" t="s">
        <v>123</v>
      </c>
      <c r="C81" s="62"/>
      <c r="D81" s="125"/>
    </row>
    <row r="82" spans="1:7" ht="16.5" thickBot="1" x14ac:dyDescent="0.3">
      <c r="A82" s="28" t="s">
        <v>29</v>
      </c>
      <c r="B82" s="29" t="s">
        <v>125</v>
      </c>
      <c r="C82" s="118"/>
      <c r="D82" s="129"/>
    </row>
    <row r="83" spans="1:7" ht="16.5" thickBot="1" x14ac:dyDescent="0.3">
      <c r="A83" s="14" t="s">
        <v>51</v>
      </c>
      <c r="B83" s="9" t="s">
        <v>128</v>
      </c>
      <c r="C83" s="115">
        <f>C84</f>
        <v>22381820</v>
      </c>
      <c r="D83" s="118">
        <f>D84</f>
        <v>0</v>
      </c>
    </row>
    <row r="84" spans="1:7" ht="16.5" thickBot="1" x14ac:dyDescent="0.3">
      <c r="A84" s="26" t="s">
        <v>126</v>
      </c>
      <c r="B84" s="27" t="s">
        <v>127</v>
      </c>
      <c r="C84" s="128">
        <f>'12.Önk kiad'!Z22</f>
        <v>22381820</v>
      </c>
      <c r="D84" s="128">
        <f>'12.Önk kiad'!AA20</f>
        <v>0</v>
      </c>
    </row>
    <row r="85" spans="1:7" ht="16.5" thickBot="1" x14ac:dyDescent="0.3">
      <c r="A85" s="14" t="s">
        <v>53</v>
      </c>
      <c r="B85" s="9" t="s">
        <v>129</v>
      </c>
      <c r="C85" s="115"/>
      <c r="D85" s="129"/>
    </row>
    <row r="86" spans="1:7" ht="16.5" thickBot="1" x14ac:dyDescent="0.3">
      <c r="A86" s="14" t="s">
        <v>55</v>
      </c>
      <c r="B86" s="9" t="s">
        <v>130</v>
      </c>
      <c r="C86" s="115"/>
      <c r="D86" s="129"/>
    </row>
    <row r="87" spans="1:7" ht="16.5" thickBot="1" x14ac:dyDescent="0.3">
      <c r="A87" s="14" t="s">
        <v>131</v>
      </c>
      <c r="B87" s="9" t="s">
        <v>132</v>
      </c>
      <c r="C87" s="115"/>
      <c r="D87" s="129"/>
    </row>
    <row r="88" spans="1:7" ht="16.5" thickBot="1" x14ac:dyDescent="0.3">
      <c r="A88" s="14" t="s">
        <v>58</v>
      </c>
      <c r="B88" s="9" t="s">
        <v>133</v>
      </c>
      <c r="C88" s="115">
        <f>C78+C82+C83+C85+C86+C87</f>
        <v>533961820</v>
      </c>
      <c r="D88" s="118">
        <f>D78+D82+D83+D85+D86+D87</f>
        <v>0</v>
      </c>
    </row>
    <row r="89" spans="1:7" ht="16.5" thickBot="1" x14ac:dyDescent="0.3">
      <c r="A89" s="14" t="s">
        <v>66</v>
      </c>
      <c r="B89" s="9" t="s">
        <v>134</v>
      </c>
      <c r="C89" s="115">
        <f>C77+C88</f>
        <v>1468684878</v>
      </c>
      <c r="D89" s="118">
        <f>D77+D88</f>
        <v>0</v>
      </c>
      <c r="E89" s="66"/>
      <c r="G89" s="66"/>
    </row>
    <row r="91" spans="1:7" s="30" customFormat="1" ht="29.25" customHeight="1" x14ac:dyDescent="0.25">
      <c r="A91" s="301" t="s">
        <v>139</v>
      </c>
      <c r="B91" s="301"/>
      <c r="C91" s="301"/>
      <c r="D91" s="86"/>
    </row>
    <row r="92" spans="1:7" ht="16.5" thickBot="1" x14ac:dyDescent="0.3">
      <c r="A92" s="18" t="s">
        <v>140</v>
      </c>
      <c r="B92" s="1"/>
      <c r="C92" s="69"/>
    </row>
    <row r="93" spans="1:7" ht="32.25" thickBot="1" x14ac:dyDescent="0.3">
      <c r="A93" s="14" t="s">
        <v>3</v>
      </c>
      <c r="B93" s="11" t="s">
        <v>141</v>
      </c>
      <c r="C93" s="130">
        <f>C36-C77</f>
        <v>102365333</v>
      </c>
      <c r="D93" s="118">
        <f>D36-D77</f>
        <v>0</v>
      </c>
    </row>
    <row r="94" spans="1:7" ht="32.25" thickBot="1" x14ac:dyDescent="0.3">
      <c r="A94" s="14" t="s">
        <v>5</v>
      </c>
      <c r="B94" s="11" t="s">
        <v>142</v>
      </c>
      <c r="C94" s="130">
        <f>C49-C88</f>
        <v>146207106</v>
      </c>
      <c r="D94" s="118">
        <f>D49-D88</f>
        <v>0</v>
      </c>
    </row>
  </sheetData>
  <mergeCells count="6">
    <mergeCell ref="A91:C91"/>
    <mergeCell ref="A52:C52"/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5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E92"/>
  <sheetViews>
    <sheetView topLeftCell="A49" workbookViewId="0">
      <selection activeCell="C74" sqref="C74"/>
    </sheetView>
  </sheetViews>
  <sheetFormatPr defaultRowHeight="15.75" x14ac:dyDescent="0.25"/>
  <cols>
    <col min="1" max="1" width="6.85546875" style="12" customWidth="1"/>
    <col min="2" max="2" width="60.42578125" style="2" customWidth="1"/>
    <col min="3" max="3" width="15.28515625" style="71" customWidth="1"/>
    <col min="4" max="4" width="15.7109375" style="2" customWidth="1"/>
    <col min="5" max="5" width="11" style="2" bestFit="1" customWidth="1"/>
    <col min="6" max="16384" width="9.140625" style="2"/>
  </cols>
  <sheetData>
    <row r="1" spans="1:4" x14ac:dyDescent="0.25">
      <c r="A1" s="303" t="s">
        <v>618</v>
      </c>
      <c r="B1" s="303"/>
      <c r="C1" s="303"/>
      <c r="D1" s="303"/>
    </row>
    <row r="2" spans="1:4" s="1" customFormat="1" x14ac:dyDescent="0.25">
      <c r="A2" s="302" t="s">
        <v>0</v>
      </c>
      <c r="B2" s="302"/>
      <c r="C2" s="302"/>
      <c r="D2" s="302"/>
    </row>
    <row r="3" spans="1:4" s="1" customFormat="1" ht="44.25" customHeight="1" x14ac:dyDescent="0.25">
      <c r="A3" s="304" t="s">
        <v>617</v>
      </c>
      <c r="B3" s="304"/>
      <c r="C3" s="304"/>
      <c r="D3" s="304"/>
    </row>
    <row r="4" spans="1:4" s="1" customFormat="1" x14ac:dyDescent="0.25">
      <c r="A4" s="302" t="s">
        <v>1</v>
      </c>
      <c r="B4" s="302"/>
      <c r="C4" s="302"/>
      <c r="D4" s="302"/>
    </row>
    <row r="5" spans="1:4" s="1" customFormat="1" ht="16.5" thickBot="1" x14ac:dyDescent="0.3">
      <c r="A5" s="18"/>
      <c r="C5" s="69"/>
    </row>
    <row r="6" spans="1:4" s="3" customFormat="1" ht="16.5" thickBot="1" x14ac:dyDescent="0.3">
      <c r="A6" s="5" t="s">
        <v>147</v>
      </c>
      <c r="B6" s="6" t="s">
        <v>170</v>
      </c>
      <c r="C6" s="76" t="s">
        <v>148</v>
      </c>
      <c r="D6" s="78" t="s">
        <v>149</v>
      </c>
    </row>
    <row r="7" spans="1:4" s="1" customFormat="1" ht="32.25" thickBot="1" x14ac:dyDescent="0.3">
      <c r="A7" s="7" t="s">
        <v>4</v>
      </c>
      <c r="B7" s="6" t="s">
        <v>2</v>
      </c>
      <c r="C7" s="77" t="s">
        <v>526</v>
      </c>
      <c r="D7" s="85" t="s">
        <v>527</v>
      </c>
    </row>
    <row r="8" spans="1:4" s="1" customFormat="1" ht="16.5" thickBot="1" x14ac:dyDescent="0.3">
      <c r="A8" s="14" t="s">
        <v>3</v>
      </c>
      <c r="B8" s="9" t="s">
        <v>16</v>
      </c>
      <c r="C8" s="117">
        <f>SUM(C9:C14)</f>
        <v>102586561</v>
      </c>
      <c r="D8" s="118">
        <f>SUM(D9:D14)</f>
        <v>0</v>
      </c>
    </row>
    <row r="9" spans="1:4" x14ac:dyDescent="0.25">
      <c r="A9" s="15" t="s">
        <v>6</v>
      </c>
      <c r="B9" s="8" t="s">
        <v>30</v>
      </c>
      <c r="C9" s="119"/>
      <c r="D9" s="121"/>
    </row>
    <row r="10" spans="1:4" x14ac:dyDescent="0.25">
      <c r="A10" s="16" t="s">
        <v>7</v>
      </c>
      <c r="B10" s="4" t="s">
        <v>31</v>
      </c>
      <c r="C10" s="120"/>
      <c r="D10" s="121"/>
    </row>
    <row r="11" spans="1:4" x14ac:dyDescent="0.25">
      <c r="A11" s="16" t="s">
        <v>8</v>
      </c>
      <c r="B11" s="4" t="s">
        <v>270</v>
      </c>
      <c r="C11" s="120">
        <f>'7.Önk bev.'!I17</f>
        <v>102586561</v>
      </c>
      <c r="D11" s="120">
        <f>'7.Önk bev.'!J16</f>
        <v>0</v>
      </c>
    </row>
    <row r="12" spans="1:4" x14ac:dyDescent="0.25">
      <c r="A12" s="16" t="s">
        <v>9</v>
      </c>
      <c r="B12" s="4" t="s">
        <v>33</v>
      </c>
      <c r="C12" s="120"/>
      <c r="D12" s="121"/>
    </row>
    <row r="13" spans="1:4" x14ac:dyDescent="0.25">
      <c r="A13" s="16" t="s">
        <v>10</v>
      </c>
      <c r="B13" s="4" t="s">
        <v>34</v>
      </c>
      <c r="C13" s="120"/>
      <c r="D13" s="121"/>
    </row>
    <row r="14" spans="1:4" ht="16.5" thickBot="1" x14ac:dyDescent="0.3">
      <c r="A14" s="17" t="s">
        <v>11</v>
      </c>
      <c r="B14" s="10" t="s">
        <v>283</v>
      </c>
      <c r="C14" s="122"/>
      <c r="D14" s="121"/>
    </row>
    <row r="15" spans="1:4" s="1" customFormat="1" ht="16.5" thickBot="1" x14ac:dyDescent="0.3">
      <c r="A15" s="14" t="s">
        <v>5</v>
      </c>
      <c r="B15" s="9" t="s">
        <v>39</v>
      </c>
      <c r="C15" s="117">
        <f>SUM(C16:C17)</f>
        <v>943000</v>
      </c>
      <c r="D15" s="118">
        <f>SUM(D16:D17)</f>
        <v>0</v>
      </c>
    </row>
    <row r="16" spans="1:4" x14ac:dyDescent="0.25">
      <c r="A16" s="15" t="s">
        <v>12</v>
      </c>
      <c r="B16" s="8" t="s">
        <v>36</v>
      </c>
      <c r="C16" s="119"/>
      <c r="D16" s="121"/>
    </row>
    <row r="17" spans="1:4" x14ac:dyDescent="0.25">
      <c r="A17" s="16" t="s">
        <v>13</v>
      </c>
      <c r="B17" s="4" t="s">
        <v>388</v>
      </c>
      <c r="C17" s="120">
        <f>'7.Önk bev.'!M27+'7.Önk bev.'!M28</f>
        <v>943000</v>
      </c>
      <c r="D17" s="120">
        <f>'7.Önk bev.'!N43</f>
        <v>0</v>
      </c>
    </row>
    <row r="18" spans="1:4" ht="16.5" thickBot="1" x14ac:dyDescent="0.3">
      <c r="A18" s="17" t="s">
        <v>14</v>
      </c>
      <c r="B18" s="10" t="s">
        <v>38</v>
      </c>
      <c r="C18" s="122"/>
      <c r="D18" s="121"/>
    </row>
    <row r="19" spans="1:4" s="1" customFormat="1" ht="16.5" thickBot="1" x14ac:dyDescent="0.3">
      <c r="A19" s="14" t="s">
        <v>15</v>
      </c>
      <c r="B19" s="9" t="s">
        <v>43</v>
      </c>
      <c r="C19" s="117">
        <f>SUM(C20:C21)</f>
        <v>368354000</v>
      </c>
      <c r="D19" s="118">
        <f>SUM(D20:D21)</f>
        <v>0</v>
      </c>
    </row>
    <row r="20" spans="1:4" x14ac:dyDescent="0.25">
      <c r="A20" s="15" t="s">
        <v>17</v>
      </c>
      <c r="B20" s="8" t="s">
        <v>40</v>
      </c>
      <c r="C20" s="119">
        <f>'7.Önk bev.'!K60</f>
        <v>0</v>
      </c>
      <c r="D20" s="121"/>
    </row>
    <row r="21" spans="1:4" x14ac:dyDescent="0.25">
      <c r="A21" s="16" t="s">
        <v>18</v>
      </c>
      <c r="B21" s="4" t="s">
        <v>390</v>
      </c>
      <c r="C21" s="120">
        <f>'7.Önk bev.'!O41+'7.Önk bev.'!O43</f>
        <v>368354000</v>
      </c>
      <c r="D21" s="120">
        <f>'7.Önk bev.'!P43</f>
        <v>0</v>
      </c>
    </row>
    <row r="22" spans="1:4" ht="16.5" thickBot="1" x14ac:dyDescent="0.3">
      <c r="A22" s="17" t="s">
        <v>19</v>
      </c>
      <c r="B22" s="10" t="s">
        <v>42</v>
      </c>
      <c r="C22" s="122"/>
      <c r="D22" s="122"/>
    </row>
    <row r="23" spans="1:4" s="1" customFormat="1" ht="16.5" thickBot="1" x14ac:dyDescent="0.3">
      <c r="A23" s="14" t="s">
        <v>20</v>
      </c>
      <c r="B23" s="9" t="s">
        <v>21</v>
      </c>
      <c r="C23" s="117">
        <f>C24+C27+C28+C29</f>
        <v>0</v>
      </c>
      <c r="D23" s="118">
        <f>D24+D27+D28+D29</f>
        <v>0</v>
      </c>
    </row>
    <row r="24" spans="1:4" x14ac:dyDescent="0.25">
      <c r="A24" s="15" t="s">
        <v>22</v>
      </c>
      <c r="B24" s="8" t="s">
        <v>44</v>
      </c>
      <c r="C24" s="119">
        <f>C25+C26</f>
        <v>0</v>
      </c>
      <c r="D24" s="123"/>
    </row>
    <row r="25" spans="1:4" x14ac:dyDescent="0.25">
      <c r="A25" s="16" t="s">
        <v>23</v>
      </c>
      <c r="B25" s="4" t="s">
        <v>45</v>
      </c>
      <c r="C25" s="120"/>
      <c r="D25" s="121"/>
    </row>
    <row r="26" spans="1:4" x14ac:dyDescent="0.25">
      <c r="A26" s="16" t="s">
        <v>25</v>
      </c>
      <c r="B26" s="4" t="s">
        <v>46</v>
      </c>
      <c r="C26" s="120"/>
      <c r="D26" s="121"/>
    </row>
    <row r="27" spans="1:4" x14ac:dyDescent="0.25">
      <c r="A27" s="16" t="s">
        <v>26</v>
      </c>
      <c r="B27" s="4" t="s">
        <v>47</v>
      </c>
      <c r="C27" s="120"/>
      <c r="D27" s="121"/>
    </row>
    <row r="28" spans="1:4" x14ac:dyDescent="0.25">
      <c r="A28" s="16" t="s">
        <v>27</v>
      </c>
      <c r="B28" s="4" t="s">
        <v>48</v>
      </c>
      <c r="C28" s="120"/>
      <c r="D28" s="121"/>
    </row>
    <row r="29" spans="1:4" ht="16.5" thickBot="1" x14ac:dyDescent="0.3">
      <c r="A29" s="17" t="s">
        <v>28</v>
      </c>
      <c r="B29" s="10" t="s">
        <v>49</v>
      </c>
      <c r="C29" s="122"/>
      <c r="D29" s="125"/>
    </row>
    <row r="30" spans="1:4" s="1" customFormat="1" ht="16.5" thickBot="1" x14ac:dyDescent="0.3">
      <c r="A30" s="14" t="s">
        <v>29</v>
      </c>
      <c r="B30" s="9" t="s">
        <v>392</v>
      </c>
      <c r="C30" s="117">
        <f>'7.Önk bev.'!E67</f>
        <v>48759000</v>
      </c>
      <c r="D30" s="117">
        <f>'7.Önk bev.'!F60</f>
        <v>0</v>
      </c>
    </row>
    <row r="31" spans="1:4" s="1" customFormat="1" ht="16.5" thickBot="1" x14ac:dyDescent="0.3">
      <c r="A31" s="19" t="s">
        <v>51</v>
      </c>
      <c r="B31" s="20" t="s">
        <v>52</v>
      </c>
      <c r="C31" s="124"/>
      <c r="D31" s="133"/>
    </row>
    <row r="32" spans="1:4" s="1" customFormat="1" ht="16.5" thickBot="1" x14ac:dyDescent="0.3">
      <c r="A32" s="14" t="s">
        <v>53</v>
      </c>
      <c r="B32" s="9" t="s">
        <v>159</v>
      </c>
      <c r="C32" s="117"/>
      <c r="D32" s="117"/>
    </row>
    <row r="33" spans="1:4" s="1" customFormat="1" ht="16.5" thickBot="1" x14ac:dyDescent="0.3">
      <c r="A33" s="14" t="s">
        <v>55</v>
      </c>
      <c r="B33" s="9" t="s">
        <v>56</v>
      </c>
      <c r="C33" s="117"/>
      <c r="D33" s="64"/>
    </row>
    <row r="34" spans="1:4" s="1" customFormat="1" ht="16.5" thickBot="1" x14ac:dyDescent="0.3">
      <c r="A34" s="14" t="s">
        <v>57</v>
      </c>
      <c r="B34" s="9" t="s">
        <v>135</v>
      </c>
      <c r="C34" s="117">
        <f>C8+C15+C19+C23+C30+C31+C32+C33</f>
        <v>520642561</v>
      </c>
      <c r="D34" s="118">
        <f>D8+D15+D19+D23+D30+D31+D32+D33</f>
        <v>0</v>
      </c>
    </row>
    <row r="35" spans="1:4" s="1" customFormat="1" ht="16.5" thickBot="1" x14ac:dyDescent="0.3">
      <c r="A35" s="14" t="s">
        <v>58</v>
      </c>
      <c r="B35" s="9" t="s">
        <v>59</v>
      </c>
      <c r="C35" s="117">
        <f>SUM(C36:C38)</f>
        <v>0</v>
      </c>
      <c r="D35" s="118">
        <f>SUM(D36:D38)</f>
        <v>0</v>
      </c>
    </row>
    <row r="36" spans="1:4" x14ac:dyDescent="0.25">
      <c r="A36" s="15" t="s">
        <v>60</v>
      </c>
      <c r="B36" s="8" t="s">
        <v>61</v>
      </c>
      <c r="C36" s="119"/>
      <c r="D36" s="119"/>
    </row>
    <row r="37" spans="1:4" x14ac:dyDescent="0.25">
      <c r="A37" s="16" t="s">
        <v>62</v>
      </c>
      <c r="B37" s="4" t="s">
        <v>63</v>
      </c>
      <c r="C37" s="120"/>
      <c r="D37" s="121"/>
    </row>
    <row r="38" spans="1:4" ht="16.5" thickBot="1" x14ac:dyDescent="0.3">
      <c r="A38" s="17" t="s">
        <v>64</v>
      </c>
      <c r="B38" s="10" t="s">
        <v>65</v>
      </c>
      <c r="C38" s="122"/>
      <c r="D38" s="125"/>
    </row>
    <row r="39" spans="1:4" s="1" customFormat="1" ht="16.5" thickBot="1" x14ac:dyDescent="0.3">
      <c r="A39" s="14" t="s">
        <v>66</v>
      </c>
      <c r="B39" s="9" t="s">
        <v>67</v>
      </c>
      <c r="C39" s="117"/>
      <c r="D39" s="118"/>
    </row>
    <row r="40" spans="1:4" s="1" customFormat="1" ht="16.5" thickBot="1" x14ac:dyDescent="0.3">
      <c r="A40" s="14" t="s">
        <v>68</v>
      </c>
      <c r="B40" s="9" t="s">
        <v>292</v>
      </c>
      <c r="C40" s="117">
        <f>'7.Önk bev.'!U67</f>
        <v>0</v>
      </c>
      <c r="D40" s="117">
        <f>'7.Önk bev.'!V60</f>
        <v>0</v>
      </c>
    </row>
    <row r="41" spans="1:4" s="1" customFormat="1" ht="16.5" thickBot="1" x14ac:dyDescent="0.3">
      <c r="A41" s="14" t="s">
        <v>70</v>
      </c>
      <c r="B41" s="9" t="s">
        <v>71</v>
      </c>
      <c r="C41" s="117">
        <f>C42+C43</f>
        <v>0</v>
      </c>
      <c r="D41" s="118">
        <f>D42+D43</f>
        <v>0</v>
      </c>
    </row>
    <row r="42" spans="1:4" x14ac:dyDescent="0.25">
      <c r="A42" s="15" t="s">
        <v>72</v>
      </c>
      <c r="B42" s="8" t="s">
        <v>73</v>
      </c>
      <c r="C42" s="119"/>
      <c r="D42" s="121"/>
    </row>
    <row r="43" spans="1:4" ht="16.5" thickBot="1" x14ac:dyDescent="0.3">
      <c r="A43" s="17" t="s">
        <v>74</v>
      </c>
      <c r="B43" s="10" t="s">
        <v>75</v>
      </c>
      <c r="C43" s="122"/>
      <c r="D43" s="125"/>
    </row>
    <row r="44" spans="1:4" s="1" customFormat="1" ht="16.5" thickBot="1" x14ac:dyDescent="0.3">
      <c r="A44" s="14" t="s">
        <v>76</v>
      </c>
      <c r="B44" s="9" t="s">
        <v>77</v>
      </c>
      <c r="C44" s="117"/>
      <c r="D44" s="118"/>
    </row>
    <row r="45" spans="1:4" s="1" customFormat="1" ht="16.5" thickBot="1" x14ac:dyDescent="0.3">
      <c r="A45" s="14" t="s">
        <v>78</v>
      </c>
      <c r="B45" s="9" t="s">
        <v>79</v>
      </c>
      <c r="C45" s="117"/>
      <c r="D45" s="118"/>
    </row>
    <row r="46" spans="1:4" s="1" customFormat="1" ht="16.5" thickBot="1" x14ac:dyDescent="0.3">
      <c r="A46" s="14" t="s">
        <v>80</v>
      </c>
      <c r="B46" s="9" t="s">
        <v>81</v>
      </c>
      <c r="C46" s="117"/>
      <c r="D46" s="118"/>
    </row>
    <row r="47" spans="1:4" s="1" customFormat="1" ht="16.5" thickBot="1" x14ac:dyDescent="0.3">
      <c r="A47" s="14" t="s">
        <v>82</v>
      </c>
      <c r="B47" s="9" t="s">
        <v>83</v>
      </c>
      <c r="C47" s="117">
        <f>C35+C39+C40+C41+C44+C45+C46</f>
        <v>0</v>
      </c>
      <c r="D47" s="118">
        <f>D35+D39+D40+D41+D44+D45+D46</f>
        <v>0</v>
      </c>
    </row>
    <row r="48" spans="1:4" s="1" customFormat="1" ht="32.25" thickBot="1" x14ac:dyDescent="0.3">
      <c r="A48" s="14" t="s">
        <v>84</v>
      </c>
      <c r="B48" s="82" t="s">
        <v>85</v>
      </c>
      <c r="C48" s="118">
        <f>C34+C47</f>
        <v>520642561</v>
      </c>
      <c r="D48" s="118">
        <f>D34+D47</f>
        <v>0</v>
      </c>
    </row>
    <row r="49" spans="1:4" x14ac:dyDescent="0.25">
      <c r="C49" s="70"/>
    </row>
    <row r="50" spans="1:4" x14ac:dyDescent="0.25">
      <c r="A50" s="302" t="s">
        <v>86</v>
      </c>
      <c r="B50" s="302"/>
      <c r="C50" s="302"/>
    </row>
    <row r="51" spans="1:4" ht="16.5" thickBot="1" x14ac:dyDescent="0.3">
      <c r="A51" s="18" t="s">
        <v>87</v>
      </c>
      <c r="B51" s="1"/>
      <c r="C51" s="70"/>
    </row>
    <row r="52" spans="1:4" ht="32.25" thickBot="1" x14ac:dyDescent="0.3">
      <c r="A52" s="24" t="s">
        <v>4</v>
      </c>
      <c r="B52" s="9" t="s">
        <v>88</v>
      </c>
      <c r="C52" s="77" t="s">
        <v>526</v>
      </c>
      <c r="D52" s="85" t="s">
        <v>527</v>
      </c>
    </row>
    <row r="53" spans="1:4" ht="16.5" thickBot="1" x14ac:dyDescent="0.3">
      <c r="A53" s="14" t="s">
        <v>3</v>
      </c>
      <c r="B53" s="9" t="s">
        <v>106</v>
      </c>
      <c r="C53" s="117">
        <f>C54+C55+C56+C57+C58+C64</f>
        <v>288280000</v>
      </c>
      <c r="D53" s="118">
        <f>D54+D55+D56+D57+D58+D64</f>
        <v>0</v>
      </c>
    </row>
    <row r="54" spans="1:4" x14ac:dyDescent="0.25">
      <c r="A54" s="21" t="s">
        <v>6</v>
      </c>
      <c r="B54" s="8" t="s">
        <v>89</v>
      </c>
      <c r="C54" s="62">
        <f>'12.Önk kiad'!D84</f>
        <v>105980000</v>
      </c>
      <c r="D54" s="62">
        <f>'12.Önk kiad'!E74</f>
        <v>0</v>
      </c>
    </row>
    <row r="55" spans="1:4" x14ac:dyDescent="0.25">
      <c r="A55" s="22" t="s">
        <v>7</v>
      </c>
      <c r="B55" s="4" t="s">
        <v>90</v>
      </c>
      <c r="C55" s="121">
        <f>'12.Önk kiad'!F84</f>
        <v>13189000</v>
      </c>
      <c r="D55" s="121">
        <f>'12.Önk kiad'!G74</f>
        <v>0</v>
      </c>
    </row>
    <row r="56" spans="1:4" x14ac:dyDescent="0.25">
      <c r="A56" s="22" t="s">
        <v>8</v>
      </c>
      <c r="B56" s="4" t="s">
        <v>91</v>
      </c>
      <c r="C56" s="121">
        <f>'12.Önk kiad'!H84</f>
        <v>166361000</v>
      </c>
      <c r="D56" s="121">
        <f>'12.Önk kiad'!I74</f>
        <v>0</v>
      </c>
    </row>
    <row r="57" spans="1:4" x14ac:dyDescent="0.25">
      <c r="A57" s="22" t="s">
        <v>9</v>
      </c>
      <c r="B57" s="4" t="s">
        <v>92</v>
      </c>
      <c r="C57" s="121"/>
      <c r="D57" s="121"/>
    </row>
    <row r="58" spans="1:4" x14ac:dyDescent="0.25">
      <c r="A58" s="22" t="s">
        <v>10</v>
      </c>
      <c r="B58" s="4" t="s">
        <v>93</v>
      </c>
      <c r="C58" s="121">
        <f>'12.Önk kiad'!N84</f>
        <v>2750000</v>
      </c>
      <c r="D58" s="121">
        <f>SUM(D59:D63)</f>
        <v>0</v>
      </c>
    </row>
    <row r="59" spans="1:4" x14ac:dyDescent="0.25">
      <c r="A59" s="22" t="s">
        <v>11</v>
      </c>
      <c r="B59" s="23" t="s">
        <v>290</v>
      </c>
      <c r="C59" s="121"/>
      <c r="D59" s="121"/>
    </row>
    <row r="60" spans="1:4" x14ac:dyDescent="0.25">
      <c r="A60" s="22" t="s">
        <v>95</v>
      </c>
      <c r="B60" s="4" t="s">
        <v>101</v>
      </c>
      <c r="C60" s="121"/>
      <c r="D60" s="121"/>
    </row>
    <row r="61" spans="1:4" x14ac:dyDescent="0.25">
      <c r="A61" s="22" t="s">
        <v>96</v>
      </c>
      <c r="B61" s="4" t="s">
        <v>136</v>
      </c>
      <c r="C61" s="121"/>
      <c r="D61" s="121"/>
    </row>
    <row r="62" spans="1:4" x14ac:dyDescent="0.25">
      <c r="A62" s="22" t="s">
        <v>97</v>
      </c>
      <c r="B62" s="4" t="s">
        <v>137</v>
      </c>
      <c r="C62" s="121">
        <f>'12.Önk kiad'!N74</f>
        <v>0</v>
      </c>
      <c r="D62" s="121">
        <f>'12.Önk kiad'!O74</f>
        <v>0</v>
      </c>
    </row>
    <row r="63" spans="1:4" x14ac:dyDescent="0.25">
      <c r="A63" s="22" t="s">
        <v>98</v>
      </c>
      <c r="B63" s="4" t="s">
        <v>138</v>
      </c>
      <c r="C63" s="121">
        <f>'12.Önk kiad'!L74</f>
        <v>0</v>
      </c>
      <c r="D63" s="121">
        <f>'12.Önk kiad'!M74</f>
        <v>0</v>
      </c>
    </row>
    <row r="64" spans="1:4" x14ac:dyDescent="0.25">
      <c r="A64" s="22" t="s">
        <v>99</v>
      </c>
      <c r="B64" s="4" t="s">
        <v>100</v>
      </c>
      <c r="C64" s="121">
        <v>0</v>
      </c>
      <c r="D64" s="121">
        <f>'12.Önk kiad'!Y74</f>
        <v>0</v>
      </c>
    </row>
    <row r="65" spans="1:4" x14ac:dyDescent="0.25">
      <c r="A65" s="22" t="s">
        <v>102</v>
      </c>
      <c r="B65" s="4" t="s">
        <v>103</v>
      </c>
      <c r="C65" s="121"/>
      <c r="D65" s="121">
        <v>0</v>
      </c>
    </row>
    <row r="66" spans="1:4" ht="16.5" thickBot="1" x14ac:dyDescent="0.3">
      <c r="A66" s="25" t="s">
        <v>104</v>
      </c>
      <c r="B66" s="10" t="s">
        <v>105</v>
      </c>
      <c r="C66" s="125"/>
      <c r="D66" s="121"/>
    </row>
    <row r="67" spans="1:4" ht="16.5" thickBot="1" x14ac:dyDescent="0.3">
      <c r="A67" s="14" t="s">
        <v>5</v>
      </c>
      <c r="B67" s="9" t="s">
        <v>119</v>
      </c>
      <c r="C67" s="117">
        <f>C68+C70+C72</f>
        <v>480935000</v>
      </c>
      <c r="D67" s="118">
        <f>D68+D70+D72</f>
        <v>0</v>
      </c>
    </row>
    <row r="68" spans="1:4" x14ac:dyDescent="0.25">
      <c r="A68" s="21" t="s">
        <v>12</v>
      </c>
      <c r="B68" s="8" t="s">
        <v>107</v>
      </c>
      <c r="C68" s="62">
        <f>'12.Önk kiad'!T84</f>
        <v>392984000</v>
      </c>
      <c r="D68" s="62">
        <f>'12.Önk kiad'!U74</f>
        <v>0</v>
      </c>
    </row>
    <row r="69" spans="1:4" x14ac:dyDescent="0.25">
      <c r="A69" s="22" t="s">
        <v>108</v>
      </c>
      <c r="B69" s="4" t="s">
        <v>109</v>
      </c>
      <c r="C69" s="121">
        <v>345389000</v>
      </c>
      <c r="D69" s="121"/>
    </row>
    <row r="70" spans="1:4" x14ac:dyDescent="0.25">
      <c r="A70" s="22" t="s">
        <v>14</v>
      </c>
      <c r="B70" s="4" t="s">
        <v>110</v>
      </c>
      <c r="C70" s="121">
        <f>'12.Önk kiad'!V84</f>
        <v>39916000</v>
      </c>
      <c r="D70" s="121">
        <f>'12.Önk kiad'!W74</f>
        <v>0</v>
      </c>
    </row>
    <row r="71" spans="1:4" x14ac:dyDescent="0.25">
      <c r="A71" s="22" t="s">
        <v>111</v>
      </c>
      <c r="B71" s="4" t="s">
        <v>112</v>
      </c>
      <c r="C71" s="121">
        <v>31664000</v>
      </c>
      <c r="D71" s="121"/>
    </row>
    <row r="72" spans="1:4" x14ac:dyDescent="0.25">
      <c r="A72" s="22" t="s">
        <v>113</v>
      </c>
      <c r="B72" s="4" t="s">
        <v>114</v>
      </c>
      <c r="C72" s="121">
        <f>'12.Önk kiad'!P84</f>
        <v>48035000</v>
      </c>
      <c r="D72" s="121">
        <f>'12.Önk kiad'!Q74</f>
        <v>0</v>
      </c>
    </row>
    <row r="73" spans="1:4" x14ac:dyDescent="0.25">
      <c r="A73" s="22" t="s">
        <v>115</v>
      </c>
      <c r="B73" s="4" t="s">
        <v>116</v>
      </c>
      <c r="C73" s="121">
        <v>48035000</v>
      </c>
      <c r="D73" s="121">
        <f>'12.Önk kiad'!S74</f>
        <v>0</v>
      </c>
    </row>
    <row r="74" spans="1:4" ht="16.5" thickBot="1" x14ac:dyDescent="0.3">
      <c r="A74" s="25" t="s">
        <v>117</v>
      </c>
      <c r="B74" s="10" t="s">
        <v>118</v>
      </c>
      <c r="C74" s="125"/>
      <c r="D74" s="121"/>
    </row>
    <row r="75" spans="1:4" ht="16.5" thickBot="1" x14ac:dyDescent="0.3">
      <c r="A75" s="14" t="s">
        <v>15</v>
      </c>
      <c r="B75" s="9" t="s">
        <v>120</v>
      </c>
      <c r="C75" s="117">
        <f>C53+C67</f>
        <v>769215000</v>
      </c>
      <c r="D75" s="118">
        <f>D53+D67</f>
        <v>0</v>
      </c>
    </row>
    <row r="76" spans="1:4" ht="16.5" thickBot="1" x14ac:dyDescent="0.3">
      <c r="A76" s="14" t="s">
        <v>20</v>
      </c>
      <c r="B76" s="9" t="s">
        <v>124</v>
      </c>
      <c r="C76" s="117">
        <f>SUM(C77:C79)</f>
        <v>0</v>
      </c>
      <c r="D76" s="118">
        <f>SUM(D77:D79)</f>
        <v>0</v>
      </c>
    </row>
    <row r="77" spans="1:4" x14ac:dyDescent="0.25">
      <c r="A77" s="21" t="s">
        <v>22</v>
      </c>
      <c r="B77" s="8" t="s">
        <v>121</v>
      </c>
      <c r="C77" s="62">
        <f>'12.Önk kiad'!Z74</f>
        <v>0</v>
      </c>
      <c r="D77" s="62"/>
    </row>
    <row r="78" spans="1:4" x14ac:dyDescent="0.25">
      <c r="A78" s="22" t="s">
        <v>26</v>
      </c>
      <c r="B78" s="4" t="s">
        <v>122</v>
      </c>
      <c r="C78" s="121"/>
      <c r="D78" s="121"/>
    </row>
    <row r="79" spans="1:4" ht="16.5" thickBot="1" x14ac:dyDescent="0.3">
      <c r="A79" s="25" t="s">
        <v>27</v>
      </c>
      <c r="B79" s="10" t="s">
        <v>123</v>
      </c>
      <c r="C79" s="125"/>
      <c r="D79" s="125"/>
    </row>
    <row r="80" spans="1:4" ht="16.5" thickBot="1" x14ac:dyDescent="0.3">
      <c r="A80" s="28" t="s">
        <v>29</v>
      </c>
      <c r="B80" s="29" t="s">
        <v>125</v>
      </c>
      <c r="C80" s="126"/>
      <c r="D80" s="129"/>
    </row>
    <row r="81" spans="1:5" ht="16.5" thickBot="1" x14ac:dyDescent="0.3">
      <c r="A81" s="14" t="s">
        <v>51</v>
      </c>
      <c r="B81" s="9" t="s">
        <v>128</v>
      </c>
      <c r="C81" s="117">
        <f>C82</f>
        <v>0</v>
      </c>
      <c r="D81" s="118">
        <f>D82</f>
        <v>0</v>
      </c>
    </row>
    <row r="82" spans="1:5" ht="16.5" thickBot="1" x14ac:dyDescent="0.3">
      <c r="A82" s="26" t="s">
        <v>126</v>
      </c>
      <c r="B82" s="27" t="s">
        <v>127</v>
      </c>
      <c r="C82" s="127"/>
      <c r="D82" s="129"/>
    </row>
    <row r="83" spans="1:5" ht="16.5" thickBot="1" x14ac:dyDescent="0.3">
      <c r="A83" s="14" t="s">
        <v>53</v>
      </c>
      <c r="B83" s="9" t="s">
        <v>129</v>
      </c>
      <c r="C83" s="117"/>
      <c r="D83" s="129"/>
    </row>
    <row r="84" spans="1:5" ht="16.5" thickBot="1" x14ac:dyDescent="0.3">
      <c r="A84" s="14" t="s">
        <v>55</v>
      </c>
      <c r="B84" s="9" t="s">
        <v>130</v>
      </c>
      <c r="C84" s="117"/>
      <c r="D84" s="129"/>
    </row>
    <row r="85" spans="1:5" ht="16.5" thickBot="1" x14ac:dyDescent="0.3">
      <c r="A85" s="14" t="s">
        <v>131</v>
      </c>
      <c r="B85" s="9" t="s">
        <v>132</v>
      </c>
      <c r="C85" s="117"/>
      <c r="D85" s="129"/>
    </row>
    <row r="86" spans="1:5" ht="16.5" thickBot="1" x14ac:dyDescent="0.3">
      <c r="A86" s="14" t="s">
        <v>58</v>
      </c>
      <c r="B86" s="9" t="s">
        <v>133</v>
      </c>
      <c r="C86" s="117">
        <f>C76+C80+C81+C83+C84+C85</f>
        <v>0</v>
      </c>
      <c r="D86" s="118">
        <f>D76+D80+D81+D83+D84+D85</f>
        <v>0</v>
      </c>
    </row>
    <row r="87" spans="1:5" ht="16.5" thickBot="1" x14ac:dyDescent="0.3">
      <c r="A87" s="14" t="s">
        <v>66</v>
      </c>
      <c r="B87" s="9" t="s">
        <v>134</v>
      </c>
      <c r="C87" s="117">
        <f>C75+C86</f>
        <v>769215000</v>
      </c>
      <c r="D87" s="118">
        <f>D75+D86</f>
        <v>0</v>
      </c>
      <c r="E87" s="66"/>
    </row>
    <row r="89" spans="1:5" s="30" customFormat="1" ht="29.25" customHeight="1" x14ac:dyDescent="0.25">
      <c r="A89" s="301" t="s">
        <v>304</v>
      </c>
      <c r="B89" s="301"/>
      <c r="C89" s="301"/>
      <c r="D89" s="301"/>
    </row>
    <row r="90" spans="1:5" ht="16.5" thickBot="1" x14ac:dyDescent="0.3">
      <c r="A90" s="18" t="s">
        <v>140</v>
      </c>
      <c r="B90" s="1"/>
      <c r="C90" s="69"/>
    </row>
    <row r="91" spans="1:5" ht="32.25" thickBot="1" x14ac:dyDescent="0.3">
      <c r="A91" s="14" t="s">
        <v>3</v>
      </c>
      <c r="B91" s="11" t="s">
        <v>141</v>
      </c>
      <c r="C91" s="130">
        <f>C34-C75</f>
        <v>-248572439</v>
      </c>
      <c r="D91" s="118">
        <f>D34-D75</f>
        <v>0</v>
      </c>
    </row>
    <row r="92" spans="1:5" ht="32.25" thickBot="1" x14ac:dyDescent="0.3">
      <c r="A92" s="14" t="s">
        <v>5</v>
      </c>
      <c r="B92" s="11" t="s">
        <v>142</v>
      </c>
      <c r="C92" s="130">
        <f>C47-C86</f>
        <v>0</v>
      </c>
      <c r="D92" s="118">
        <f>D47-D86</f>
        <v>0</v>
      </c>
    </row>
  </sheetData>
  <mergeCells count="6">
    <mergeCell ref="A89:D89"/>
    <mergeCell ref="A50:C50"/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8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D92"/>
  <sheetViews>
    <sheetView topLeftCell="A31" workbookViewId="0">
      <selection activeCell="D53" sqref="D53"/>
    </sheetView>
  </sheetViews>
  <sheetFormatPr defaultRowHeight="15.75" x14ac:dyDescent="0.25"/>
  <cols>
    <col min="1" max="1" width="6.85546875" style="12" customWidth="1"/>
    <col min="2" max="2" width="60.42578125" style="2" customWidth="1"/>
    <col min="3" max="3" width="17.5703125" style="71" customWidth="1"/>
    <col min="4" max="4" width="15.5703125" style="2" customWidth="1"/>
    <col min="5" max="5" width="9.140625" style="2"/>
    <col min="6" max="7" width="12.140625" style="2" bestFit="1" customWidth="1"/>
    <col min="8" max="8" width="11" style="2" bestFit="1" customWidth="1"/>
    <col min="9" max="9" width="12.42578125" style="2" bestFit="1" customWidth="1"/>
    <col min="10" max="16384" width="9.140625" style="2"/>
  </cols>
  <sheetData>
    <row r="1" spans="1:4" x14ac:dyDescent="0.25">
      <c r="A1" s="303" t="s">
        <v>615</v>
      </c>
      <c r="B1" s="303"/>
      <c r="C1" s="303"/>
      <c r="D1" s="303"/>
    </row>
    <row r="2" spans="1:4" s="1" customFormat="1" x14ac:dyDescent="0.25">
      <c r="A2" s="302" t="s">
        <v>0</v>
      </c>
      <c r="B2" s="302"/>
      <c r="C2" s="302"/>
      <c r="D2" s="302"/>
    </row>
    <row r="3" spans="1:4" s="1" customFormat="1" ht="40.5" customHeight="1" x14ac:dyDescent="0.25">
      <c r="A3" s="304" t="s">
        <v>616</v>
      </c>
      <c r="B3" s="304"/>
      <c r="C3" s="304"/>
      <c r="D3" s="304"/>
    </row>
    <row r="4" spans="1:4" s="1" customFormat="1" x14ac:dyDescent="0.25">
      <c r="A4" s="302" t="s">
        <v>1</v>
      </c>
      <c r="B4" s="302"/>
      <c r="C4" s="302"/>
      <c r="D4" s="302"/>
    </row>
    <row r="5" spans="1:4" s="1" customFormat="1" ht="16.5" thickBot="1" x14ac:dyDescent="0.3">
      <c r="A5" s="18"/>
      <c r="C5" s="69"/>
    </row>
    <row r="6" spans="1:4" s="3" customFormat="1" ht="16.5" thickBot="1" x14ac:dyDescent="0.3">
      <c r="A6" s="5" t="s">
        <v>147</v>
      </c>
      <c r="B6" s="6" t="s">
        <v>170</v>
      </c>
      <c r="C6" s="76" t="s">
        <v>148</v>
      </c>
      <c r="D6" s="78" t="s">
        <v>149</v>
      </c>
    </row>
    <row r="7" spans="1:4" s="1" customFormat="1" ht="32.25" thickBot="1" x14ac:dyDescent="0.3">
      <c r="A7" s="7" t="s">
        <v>4</v>
      </c>
      <c r="B7" s="6" t="s">
        <v>2</v>
      </c>
      <c r="C7" s="77" t="s">
        <v>526</v>
      </c>
      <c r="D7" s="85" t="s">
        <v>527</v>
      </c>
    </row>
    <row r="8" spans="1:4" s="1" customFormat="1" ht="16.5" thickBot="1" x14ac:dyDescent="0.3">
      <c r="A8" s="14" t="s">
        <v>3</v>
      </c>
      <c r="B8" s="9" t="s">
        <v>16</v>
      </c>
      <c r="C8" s="117">
        <f>SUM(C9:C14)</f>
        <v>0</v>
      </c>
      <c r="D8" s="115">
        <f>SUM(D9:D14)</f>
        <v>0</v>
      </c>
    </row>
    <row r="9" spans="1:4" x14ac:dyDescent="0.25">
      <c r="A9" s="15" t="s">
        <v>6</v>
      </c>
      <c r="B9" s="8" t="s">
        <v>30</v>
      </c>
      <c r="C9" s="119"/>
      <c r="D9" s="62"/>
    </row>
    <row r="10" spans="1:4" x14ac:dyDescent="0.25">
      <c r="A10" s="16" t="s">
        <v>7</v>
      </c>
      <c r="B10" s="4" t="s">
        <v>31</v>
      </c>
      <c r="C10" s="120"/>
      <c r="D10" s="121"/>
    </row>
    <row r="11" spans="1:4" x14ac:dyDescent="0.25">
      <c r="A11" s="16" t="s">
        <v>8</v>
      </c>
      <c r="B11" s="4" t="s">
        <v>32</v>
      </c>
      <c r="C11" s="120"/>
      <c r="D11" s="121"/>
    </row>
    <row r="12" spans="1:4" x14ac:dyDescent="0.25">
      <c r="A12" s="16" t="s">
        <v>9</v>
      </c>
      <c r="B12" s="4" t="s">
        <v>33</v>
      </c>
      <c r="C12" s="120"/>
      <c r="D12" s="121"/>
    </row>
    <row r="13" spans="1:4" x14ac:dyDescent="0.25">
      <c r="A13" s="16" t="s">
        <v>10</v>
      </c>
      <c r="B13" s="4" t="s">
        <v>34</v>
      </c>
      <c r="C13" s="120"/>
      <c r="D13" s="121"/>
    </row>
    <row r="14" spans="1:4" ht="16.5" thickBot="1" x14ac:dyDescent="0.3">
      <c r="A14" s="17" t="s">
        <v>11</v>
      </c>
      <c r="B14" s="10" t="s">
        <v>35</v>
      </c>
      <c r="C14" s="122"/>
      <c r="D14" s="125"/>
    </row>
    <row r="15" spans="1:4" s="1" customFormat="1" ht="16.5" thickBot="1" x14ac:dyDescent="0.3">
      <c r="A15" s="14" t="s">
        <v>5</v>
      </c>
      <c r="B15" s="9" t="s">
        <v>39</v>
      </c>
      <c r="C15" s="117">
        <f>SUM(C16:C18)</f>
        <v>0</v>
      </c>
      <c r="D15" s="115">
        <f>SUM(D16:D18)</f>
        <v>0</v>
      </c>
    </row>
    <row r="16" spans="1:4" x14ac:dyDescent="0.25">
      <c r="A16" s="15" t="s">
        <v>12</v>
      </c>
      <c r="B16" s="8" t="s">
        <v>36</v>
      </c>
      <c r="C16" s="119"/>
      <c r="D16" s="62"/>
    </row>
    <row r="17" spans="1:4" x14ac:dyDescent="0.25">
      <c r="A17" s="16" t="s">
        <v>13</v>
      </c>
      <c r="B17" s="4" t="s">
        <v>37</v>
      </c>
      <c r="C17" s="120"/>
      <c r="D17" s="121"/>
    </row>
    <row r="18" spans="1:4" ht="16.5" thickBot="1" x14ac:dyDescent="0.3">
      <c r="A18" s="17" t="s">
        <v>14</v>
      </c>
      <c r="B18" s="10" t="s">
        <v>38</v>
      </c>
      <c r="C18" s="122"/>
      <c r="D18" s="125"/>
    </row>
    <row r="19" spans="1:4" s="1" customFormat="1" ht="16.5" thickBot="1" x14ac:dyDescent="0.3">
      <c r="A19" s="14" t="s">
        <v>15</v>
      </c>
      <c r="B19" s="9" t="s">
        <v>43</v>
      </c>
      <c r="C19" s="117">
        <f>SUM(C20:C21)</f>
        <v>0</v>
      </c>
      <c r="D19" s="115">
        <f>SUM(D20:D21)</f>
        <v>0</v>
      </c>
    </row>
    <row r="20" spans="1:4" x14ac:dyDescent="0.25">
      <c r="A20" s="15" t="s">
        <v>17</v>
      </c>
      <c r="B20" s="8" t="s">
        <v>40</v>
      </c>
      <c r="C20" s="119"/>
      <c r="D20" s="62"/>
    </row>
    <row r="21" spans="1:4" x14ac:dyDescent="0.25">
      <c r="A21" s="16" t="s">
        <v>18</v>
      </c>
      <c r="B21" s="4" t="s">
        <v>41</v>
      </c>
      <c r="C21" s="120"/>
      <c r="D21" s="121"/>
    </row>
    <row r="22" spans="1:4" ht="16.5" thickBot="1" x14ac:dyDescent="0.3">
      <c r="A22" s="17" t="s">
        <v>19</v>
      </c>
      <c r="B22" s="10" t="s">
        <v>42</v>
      </c>
      <c r="C22" s="122"/>
      <c r="D22" s="125"/>
    </row>
    <row r="23" spans="1:4" s="1" customFormat="1" ht="16.5" thickBot="1" x14ac:dyDescent="0.3">
      <c r="A23" s="14" t="s">
        <v>20</v>
      </c>
      <c r="B23" s="9" t="s">
        <v>21</v>
      </c>
      <c r="C23" s="117">
        <f>C24+C27+C28+C29</f>
        <v>0</v>
      </c>
      <c r="D23" s="115">
        <f>D24+D27+D28+D29</f>
        <v>0</v>
      </c>
    </row>
    <row r="24" spans="1:4" x14ac:dyDescent="0.25">
      <c r="A24" s="15" t="s">
        <v>22</v>
      </c>
      <c r="B24" s="8" t="s">
        <v>44</v>
      </c>
      <c r="C24" s="119"/>
      <c r="D24" s="62"/>
    </row>
    <row r="25" spans="1:4" x14ac:dyDescent="0.25">
      <c r="A25" s="16" t="s">
        <v>23</v>
      </c>
      <c r="B25" s="4" t="s">
        <v>45</v>
      </c>
      <c r="C25" s="120"/>
      <c r="D25" s="121"/>
    </row>
    <row r="26" spans="1:4" x14ac:dyDescent="0.25">
      <c r="A26" s="16" t="s">
        <v>25</v>
      </c>
      <c r="B26" s="4" t="s">
        <v>46</v>
      </c>
      <c r="C26" s="120"/>
      <c r="D26" s="121"/>
    </row>
    <row r="27" spans="1:4" x14ac:dyDescent="0.25">
      <c r="A27" s="16" t="s">
        <v>26</v>
      </c>
      <c r="B27" s="4" t="s">
        <v>47</v>
      </c>
      <c r="C27" s="120"/>
      <c r="D27" s="121"/>
    </row>
    <row r="28" spans="1:4" x14ac:dyDescent="0.25">
      <c r="A28" s="16" t="s">
        <v>27</v>
      </c>
      <c r="B28" s="4" t="s">
        <v>48</v>
      </c>
      <c r="C28" s="120"/>
      <c r="D28" s="121"/>
    </row>
    <row r="29" spans="1:4" ht="16.5" thickBot="1" x14ac:dyDescent="0.3">
      <c r="A29" s="17" t="s">
        <v>28</v>
      </c>
      <c r="B29" s="10" t="s">
        <v>49</v>
      </c>
      <c r="C29" s="122"/>
      <c r="D29" s="125"/>
    </row>
    <row r="30" spans="1:4" s="1" customFormat="1" ht="16.5" thickBot="1" x14ac:dyDescent="0.3">
      <c r="A30" s="14" t="s">
        <v>29</v>
      </c>
      <c r="B30" s="9" t="s">
        <v>50</v>
      </c>
      <c r="C30" s="117"/>
      <c r="D30" s="115"/>
    </row>
    <row r="31" spans="1:4" s="1" customFormat="1" ht="16.5" thickBot="1" x14ac:dyDescent="0.3">
      <c r="A31" s="19" t="s">
        <v>51</v>
      </c>
      <c r="B31" s="20" t="s">
        <v>52</v>
      </c>
      <c r="C31" s="124"/>
      <c r="D31" s="181"/>
    </row>
    <row r="32" spans="1:4" s="1" customFormat="1" ht="16.5" thickBot="1" x14ac:dyDescent="0.3">
      <c r="A32" s="14" t="s">
        <v>53</v>
      </c>
      <c r="B32" s="9" t="s">
        <v>54</v>
      </c>
      <c r="C32" s="117"/>
      <c r="D32" s="115"/>
    </row>
    <row r="33" spans="1:4" s="1" customFormat="1" ht="16.5" thickBot="1" x14ac:dyDescent="0.3">
      <c r="A33" s="14" t="s">
        <v>55</v>
      </c>
      <c r="B33" s="9" t="s">
        <v>56</v>
      </c>
      <c r="C33" s="117"/>
      <c r="D33" s="115"/>
    </row>
    <row r="34" spans="1:4" s="1" customFormat="1" ht="16.5" thickBot="1" x14ac:dyDescent="0.3">
      <c r="A34" s="14" t="s">
        <v>57</v>
      </c>
      <c r="B34" s="9" t="s">
        <v>135</v>
      </c>
      <c r="C34" s="117">
        <f>C8+C15+C19+C23+C30+C31+C32+C33</f>
        <v>0</v>
      </c>
      <c r="D34" s="115">
        <f>D8+D15+D19+D23+D30+D31+D32+D33</f>
        <v>0</v>
      </c>
    </row>
    <row r="35" spans="1:4" s="1" customFormat="1" ht="16.5" thickBot="1" x14ac:dyDescent="0.3">
      <c r="A35" s="14" t="s">
        <v>58</v>
      </c>
      <c r="B35" s="9" t="s">
        <v>59</v>
      </c>
      <c r="C35" s="117">
        <f>SUM(C36:C38)</f>
        <v>0</v>
      </c>
      <c r="D35" s="115">
        <f>SUM(D36:D38)</f>
        <v>0</v>
      </c>
    </row>
    <row r="36" spans="1:4" x14ac:dyDescent="0.25">
      <c r="A36" s="15" t="s">
        <v>60</v>
      </c>
      <c r="B36" s="8" t="s">
        <v>61</v>
      </c>
      <c r="C36" s="119"/>
      <c r="D36" s="62"/>
    </row>
    <row r="37" spans="1:4" x14ac:dyDescent="0.25">
      <c r="A37" s="16" t="s">
        <v>62</v>
      </c>
      <c r="B37" s="4" t="s">
        <v>63</v>
      </c>
      <c r="C37" s="120"/>
      <c r="D37" s="121"/>
    </row>
    <row r="38" spans="1:4" ht="16.5" thickBot="1" x14ac:dyDescent="0.3">
      <c r="A38" s="17" t="s">
        <v>64</v>
      </c>
      <c r="B38" s="10" t="s">
        <v>65</v>
      </c>
      <c r="C38" s="122"/>
      <c r="D38" s="125"/>
    </row>
    <row r="39" spans="1:4" s="1" customFormat="1" ht="16.5" thickBot="1" x14ac:dyDescent="0.3">
      <c r="A39" s="14" t="s">
        <v>66</v>
      </c>
      <c r="B39" s="9" t="s">
        <v>67</v>
      </c>
      <c r="C39" s="117"/>
      <c r="D39" s="115"/>
    </row>
    <row r="40" spans="1:4" s="1" customFormat="1" ht="16.5" thickBot="1" x14ac:dyDescent="0.3">
      <c r="A40" s="14" t="s">
        <v>68</v>
      </c>
      <c r="B40" s="9" t="s">
        <v>69</v>
      </c>
      <c r="C40" s="117"/>
      <c r="D40" s="115"/>
    </row>
    <row r="41" spans="1:4" s="1" customFormat="1" ht="16.5" thickBot="1" x14ac:dyDescent="0.3">
      <c r="A41" s="14" t="s">
        <v>70</v>
      </c>
      <c r="B41" s="9" t="s">
        <v>71</v>
      </c>
      <c r="C41" s="117">
        <f>C42+C43</f>
        <v>0</v>
      </c>
      <c r="D41" s="115">
        <f>D42+D43</f>
        <v>0</v>
      </c>
    </row>
    <row r="42" spans="1:4" x14ac:dyDescent="0.25">
      <c r="A42" s="15" t="s">
        <v>72</v>
      </c>
      <c r="B42" s="8" t="s">
        <v>73</v>
      </c>
      <c r="C42" s="119"/>
      <c r="D42" s="62"/>
    </row>
    <row r="43" spans="1:4" ht="16.5" thickBot="1" x14ac:dyDescent="0.3">
      <c r="A43" s="17" t="s">
        <v>74</v>
      </c>
      <c r="B43" s="10" t="s">
        <v>75</v>
      </c>
      <c r="C43" s="122"/>
      <c r="D43" s="125"/>
    </row>
    <row r="44" spans="1:4" s="1" customFormat="1" ht="16.5" thickBot="1" x14ac:dyDescent="0.3">
      <c r="A44" s="14" t="s">
        <v>76</v>
      </c>
      <c r="B44" s="9" t="s">
        <v>77</v>
      </c>
      <c r="C44" s="117"/>
      <c r="D44" s="115"/>
    </row>
    <row r="45" spans="1:4" s="1" customFormat="1" ht="16.5" thickBot="1" x14ac:dyDescent="0.3">
      <c r="A45" s="14" t="s">
        <v>78</v>
      </c>
      <c r="B45" s="9" t="s">
        <v>79</v>
      </c>
      <c r="C45" s="117"/>
      <c r="D45" s="115"/>
    </row>
    <row r="46" spans="1:4" s="1" customFormat="1" ht="16.5" thickBot="1" x14ac:dyDescent="0.3">
      <c r="A46" s="14" t="s">
        <v>80</v>
      </c>
      <c r="B46" s="9" t="s">
        <v>81</v>
      </c>
      <c r="C46" s="117"/>
      <c r="D46" s="115"/>
    </row>
    <row r="47" spans="1:4" s="1" customFormat="1" ht="16.5" thickBot="1" x14ac:dyDescent="0.3">
      <c r="A47" s="14" t="s">
        <v>82</v>
      </c>
      <c r="B47" s="9" t="s">
        <v>83</v>
      </c>
      <c r="C47" s="117">
        <f>C35+C39+C40+C41+C44+C45+C46</f>
        <v>0</v>
      </c>
      <c r="D47" s="115">
        <f>D35+D39+D40+D41+D44+D45+D46</f>
        <v>0</v>
      </c>
    </row>
    <row r="48" spans="1:4" s="1" customFormat="1" ht="32.25" thickBot="1" x14ac:dyDescent="0.3">
      <c r="A48" s="14" t="s">
        <v>84</v>
      </c>
      <c r="B48" s="82" t="s">
        <v>85</v>
      </c>
      <c r="C48" s="118">
        <f>C34+C47</f>
        <v>0</v>
      </c>
      <c r="D48" s="115">
        <f>D34+D47</f>
        <v>0</v>
      </c>
    </row>
    <row r="49" spans="1:4" x14ac:dyDescent="0.25">
      <c r="C49" s="70"/>
    </row>
    <row r="50" spans="1:4" x14ac:dyDescent="0.25">
      <c r="A50" s="302" t="s">
        <v>86</v>
      </c>
      <c r="B50" s="302"/>
      <c r="C50" s="302"/>
    </row>
    <row r="51" spans="1:4" ht="16.5" thickBot="1" x14ac:dyDescent="0.3">
      <c r="A51" s="18" t="s">
        <v>87</v>
      </c>
      <c r="B51" s="1"/>
      <c r="C51" s="70"/>
    </row>
    <row r="52" spans="1:4" ht="32.25" thickBot="1" x14ac:dyDescent="0.3">
      <c r="A52" s="24" t="s">
        <v>4</v>
      </c>
      <c r="B52" s="9" t="s">
        <v>88</v>
      </c>
      <c r="C52" s="77" t="s">
        <v>526</v>
      </c>
      <c r="D52" s="85" t="s">
        <v>527</v>
      </c>
    </row>
    <row r="53" spans="1:4" ht="16.5" thickBot="1" x14ac:dyDescent="0.3">
      <c r="A53" s="14" t="s">
        <v>3</v>
      </c>
      <c r="B53" s="9" t="s">
        <v>106</v>
      </c>
      <c r="C53" s="117">
        <f>C54+C55+C56+C57+C58+C64</f>
        <v>0</v>
      </c>
      <c r="D53" s="115">
        <f>D54+D55+D56+D57+D58+D64</f>
        <v>0</v>
      </c>
    </row>
    <row r="54" spans="1:4" x14ac:dyDescent="0.25">
      <c r="A54" s="21" t="s">
        <v>6</v>
      </c>
      <c r="B54" s="8" t="s">
        <v>89</v>
      </c>
      <c r="C54" s="62">
        <f>'13.PMH kiad'!D6</f>
        <v>0</v>
      </c>
      <c r="D54" s="62">
        <f>'13.PMH kiad'!E6</f>
        <v>0</v>
      </c>
    </row>
    <row r="55" spans="1:4" x14ac:dyDescent="0.25">
      <c r="A55" s="22" t="s">
        <v>7</v>
      </c>
      <c r="B55" s="4" t="s">
        <v>90</v>
      </c>
      <c r="C55" s="121">
        <f>'13.PMH kiad'!F6</f>
        <v>0</v>
      </c>
      <c r="D55" s="121">
        <f>'13.PMH kiad'!G6</f>
        <v>0</v>
      </c>
    </row>
    <row r="56" spans="1:4" x14ac:dyDescent="0.25">
      <c r="A56" s="22" t="s">
        <v>8</v>
      </c>
      <c r="B56" s="4" t="s">
        <v>91</v>
      </c>
      <c r="C56" s="121">
        <f>'13.PMH kiad'!H6</f>
        <v>0</v>
      </c>
      <c r="D56" s="121"/>
    </row>
    <row r="57" spans="1:4" x14ac:dyDescent="0.25">
      <c r="A57" s="22" t="s">
        <v>9</v>
      </c>
      <c r="B57" s="4" t="s">
        <v>92</v>
      </c>
      <c r="C57" s="121"/>
      <c r="D57" s="121"/>
    </row>
    <row r="58" spans="1:4" x14ac:dyDescent="0.25">
      <c r="A58" s="22" t="s">
        <v>10</v>
      </c>
      <c r="B58" s="4" t="s">
        <v>93</v>
      </c>
      <c r="C58" s="121"/>
      <c r="D58" s="121"/>
    </row>
    <row r="59" spans="1:4" x14ac:dyDescent="0.25">
      <c r="A59" s="22" t="s">
        <v>11</v>
      </c>
      <c r="B59" s="23" t="s">
        <v>94</v>
      </c>
      <c r="C59" s="121"/>
      <c r="D59" s="121"/>
    </row>
    <row r="60" spans="1:4" x14ac:dyDescent="0.25">
      <c r="A60" s="22" t="s">
        <v>95</v>
      </c>
      <c r="B60" s="4" t="s">
        <v>101</v>
      </c>
      <c r="C60" s="121"/>
      <c r="D60" s="121"/>
    </row>
    <row r="61" spans="1:4" x14ac:dyDescent="0.25">
      <c r="A61" s="22" t="s">
        <v>96</v>
      </c>
      <c r="B61" s="4" t="s">
        <v>136</v>
      </c>
      <c r="C61" s="121"/>
      <c r="D61" s="121"/>
    </row>
    <row r="62" spans="1:4" x14ac:dyDescent="0.25">
      <c r="A62" s="22" t="s">
        <v>97</v>
      </c>
      <c r="B62" s="4" t="s">
        <v>137</v>
      </c>
      <c r="C62" s="121"/>
      <c r="D62" s="121"/>
    </row>
    <row r="63" spans="1:4" x14ac:dyDescent="0.25">
      <c r="A63" s="22" t="s">
        <v>98</v>
      </c>
      <c r="B63" s="4" t="s">
        <v>138</v>
      </c>
      <c r="C63" s="121"/>
      <c r="D63" s="121"/>
    </row>
    <row r="64" spans="1:4" x14ac:dyDescent="0.25">
      <c r="A64" s="22" t="s">
        <v>99</v>
      </c>
      <c r="B64" s="4" t="s">
        <v>100</v>
      </c>
      <c r="C64" s="121"/>
      <c r="D64" s="121"/>
    </row>
    <row r="65" spans="1:4" x14ac:dyDescent="0.25">
      <c r="A65" s="22" t="s">
        <v>102</v>
      </c>
      <c r="B65" s="4" t="s">
        <v>103</v>
      </c>
      <c r="C65" s="121"/>
      <c r="D65" s="121"/>
    </row>
    <row r="66" spans="1:4" ht="16.5" thickBot="1" x14ac:dyDescent="0.3">
      <c r="A66" s="25" t="s">
        <v>104</v>
      </c>
      <c r="B66" s="10" t="s">
        <v>105</v>
      </c>
      <c r="C66" s="125"/>
      <c r="D66" s="125"/>
    </row>
    <row r="67" spans="1:4" ht="16.5" thickBot="1" x14ac:dyDescent="0.3">
      <c r="A67" s="14" t="s">
        <v>5</v>
      </c>
      <c r="B67" s="9" t="s">
        <v>119</v>
      </c>
      <c r="C67" s="117">
        <f>C68+C70+C72</f>
        <v>0</v>
      </c>
      <c r="D67" s="115">
        <f>D68+D70+D72</f>
        <v>0</v>
      </c>
    </row>
    <row r="68" spans="1:4" x14ac:dyDescent="0.25">
      <c r="A68" s="21" t="s">
        <v>12</v>
      </c>
      <c r="B68" s="8" t="s">
        <v>107</v>
      </c>
      <c r="C68" s="62"/>
      <c r="D68" s="62"/>
    </row>
    <row r="69" spans="1:4" x14ac:dyDescent="0.25">
      <c r="A69" s="22" t="s">
        <v>108</v>
      </c>
      <c r="B69" s="4" t="s">
        <v>109</v>
      </c>
      <c r="C69" s="121"/>
      <c r="D69" s="121"/>
    </row>
    <row r="70" spans="1:4" x14ac:dyDescent="0.25">
      <c r="A70" s="22" t="s">
        <v>14</v>
      </c>
      <c r="B70" s="4" t="s">
        <v>110</v>
      </c>
      <c r="C70" s="121"/>
      <c r="D70" s="121"/>
    </row>
    <row r="71" spans="1:4" x14ac:dyDescent="0.25">
      <c r="A71" s="22" t="s">
        <v>111</v>
      </c>
      <c r="B71" s="4" t="s">
        <v>112</v>
      </c>
      <c r="C71" s="121"/>
      <c r="D71" s="121"/>
    </row>
    <row r="72" spans="1:4" x14ac:dyDescent="0.25">
      <c r="A72" s="22" t="s">
        <v>113</v>
      </c>
      <c r="B72" s="4" t="s">
        <v>114</v>
      </c>
      <c r="C72" s="121"/>
      <c r="D72" s="121"/>
    </row>
    <row r="73" spans="1:4" x14ac:dyDescent="0.25">
      <c r="A73" s="22" t="s">
        <v>115</v>
      </c>
      <c r="B73" s="4" t="s">
        <v>116</v>
      </c>
      <c r="C73" s="121"/>
      <c r="D73" s="121"/>
    </row>
    <row r="74" spans="1:4" ht="16.5" thickBot="1" x14ac:dyDescent="0.3">
      <c r="A74" s="25" t="s">
        <v>117</v>
      </c>
      <c r="B74" s="10" t="s">
        <v>118</v>
      </c>
      <c r="C74" s="125"/>
      <c r="D74" s="125"/>
    </row>
    <row r="75" spans="1:4" ht="16.5" thickBot="1" x14ac:dyDescent="0.3">
      <c r="A75" s="14" t="s">
        <v>15</v>
      </c>
      <c r="B75" s="9" t="s">
        <v>120</v>
      </c>
      <c r="C75" s="117">
        <f>C53+C67</f>
        <v>0</v>
      </c>
      <c r="D75" s="115">
        <f>D53+D67</f>
        <v>0</v>
      </c>
    </row>
    <row r="76" spans="1:4" ht="16.5" thickBot="1" x14ac:dyDescent="0.3">
      <c r="A76" s="14" t="s">
        <v>20</v>
      </c>
      <c r="B76" s="9" t="s">
        <v>124</v>
      </c>
      <c r="C76" s="117">
        <f>SUM(C77:C79)</f>
        <v>0</v>
      </c>
      <c r="D76" s="115">
        <f>SUM(D77:D79)</f>
        <v>0</v>
      </c>
    </row>
    <row r="77" spans="1:4" x14ac:dyDescent="0.25">
      <c r="A77" s="21" t="s">
        <v>22</v>
      </c>
      <c r="B77" s="8" t="s">
        <v>121</v>
      </c>
      <c r="C77" s="62"/>
      <c r="D77" s="62"/>
    </row>
    <row r="78" spans="1:4" x14ac:dyDescent="0.25">
      <c r="A78" s="22" t="s">
        <v>26</v>
      </c>
      <c r="B78" s="4" t="s">
        <v>122</v>
      </c>
      <c r="C78" s="121"/>
      <c r="D78" s="121"/>
    </row>
    <row r="79" spans="1:4" ht="16.5" thickBot="1" x14ac:dyDescent="0.3">
      <c r="A79" s="25" t="s">
        <v>27</v>
      </c>
      <c r="B79" s="10" t="s">
        <v>123</v>
      </c>
      <c r="C79" s="125"/>
      <c r="D79" s="125"/>
    </row>
    <row r="80" spans="1:4" ht="16.5" thickBot="1" x14ac:dyDescent="0.3">
      <c r="A80" s="28" t="s">
        <v>29</v>
      </c>
      <c r="B80" s="29" t="s">
        <v>125</v>
      </c>
      <c r="C80" s="126"/>
      <c r="D80" s="182"/>
    </row>
    <row r="81" spans="1:4" ht="16.5" thickBot="1" x14ac:dyDescent="0.3">
      <c r="A81" s="14" t="s">
        <v>51</v>
      </c>
      <c r="B81" s="9" t="s">
        <v>128</v>
      </c>
      <c r="C81" s="117">
        <f>C82</f>
        <v>0</v>
      </c>
      <c r="D81" s="115">
        <f>D82</f>
        <v>0</v>
      </c>
    </row>
    <row r="82" spans="1:4" ht="16.5" thickBot="1" x14ac:dyDescent="0.3">
      <c r="A82" s="26" t="s">
        <v>126</v>
      </c>
      <c r="B82" s="27" t="s">
        <v>127</v>
      </c>
      <c r="C82" s="127"/>
      <c r="D82" s="127"/>
    </row>
    <row r="83" spans="1:4" ht="16.5" thickBot="1" x14ac:dyDescent="0.3">
      <c r="A83" s="14" t="s">
        <v>53</v>
      </c>
      <c r="B83" s="9" t="s">
        <v>129</v>
      </c>
      <c r="C83" s="117"/>
      <c r="D83" s="115"/>
    </row>
    <row r="84" spans="1:4" ht="16.5" thickBot="1" x14ac:dyDescent="0.3">
      <c r="A84" s="14" t="s">
        <v>55</v>
      </c>
      <c r="B84" s="9" t="s">
        <v>130</v>
      </c>
      <c r="C84" s="117"/>
      <c r="D84" s="115"/>
    </row>
    <row r="85" spans="1:4" ht="16.5" thickBot="1" x14ac:dyDescent="0.3">
      <c r="A85" s="14" t="s">
        <v>131</v>
      </c>
      <c r="B85" s="9" t="s">
        <v>132</v>
      </c>
      <c r="C85" s="117"/>
      <c r="D85" s="115"/>
    </row>
    <row r="86" spans="1:4" ht="16.5" thickBot="1" x14ac:dyDescent="0.3">
      <c r="A86" s="14" t="s">
        <v>58</v>
      </c>
      <c r="B86" s="9" t="s">
        <v>133</v>
      </c>
      <c r="C86" s="117">
        <f>C76+C80+C81+C83+C84+C85</f>
        <v>0</v>
      </c>
      <c r="D86" s="115">
        <f>D76+D80+D81+D83+D84+D85</f>
        <v>0</v>
      </c>
    </row>
    <row r="87" spans="1:4" ht="16.5" thickBot="1" x14ac:dyDescent="0.3">
      <c r="A87" s="14" t="s">
        <v>66</v>
      </c>
      <c r="B87" s="9" t="s">
        <v>134</v>
      </c>
      <c r="C87" s="117">
        <f>C75+C86</f>
        <v>0</v>
      </c>
      <c r="D87" s="115">
        <f>D75+D86</f>
        <v>0</v>
      </c>
    </row>
    <row r="89" spans="1:4" s="30" customFormat="1" ht="29.25" customHeight="1" x14ac:dyDescent="0.25">
      <c r="A89" s="301" t="s">
        <v>139</v>
      </c>
      <c r="B89" s="301"/>
      <c r="C89" s="301"/>
    </row>
    <row r="90" spans="1:4" ht="16.5" thickBot="1" x14ac:dyDescent="0.3">
      <c r="A90" s="18" t="s">
        <v>140</v>
      </c>
      <c r="B90" s="1"/>
      <c r="C90" s="69"/>
    </row>
    <row r="91" spans="1:4" ht="32.25" thickBot="1" x14ac:dyDescent="0.3">
      <c r="A91" s="14" t="s">
        <v>3</v>
      </c>
      <c r="B91" s="11" t="s">
        <v>141</v>
      </c>
      <c r="C91" s="130">
        <f>C34-C75</f>
        <v>0</v>
      </c>
      <c r="D91" s="118">
        <f>D34-D75</f>
        <v>0</v>
      </c>
    </row>
    <row r="92" spans="1:4" ht="32.25" thickBot="1" x14ac:dyDescent="0.3">
      <c r="A92" s="14" t="s">
        <v>5</v>
      </c>
      <c r="B92" s="11" t="s">
        <v>142</v>
      </c>
      <c r="C92" s="130">
        <f>C47-C86</f>
        <v>0</v>
      </c>
      <c r="D92" s="118">
        <f>D47-D86</f>
        <v>0</v>
      </c>
    </row>
  </sheetData>
  <mergeCells count="6">
    <mergeCell ref="A89:C89"/>
    <mergeCell ref="A50:C50"/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6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G23"/>
  <sheetViews>
    <sheetView workbookViewId="0">
      <selection activeCell="C22" sqref="C22"/>
    </sheetView>
  </sheetViews>
  <sheetFormatPr defaultRowHeight="15.75" x14ac:dyDescent="0.25"/>
  <cols>
    <col min="1" max="1" width="5.7109375" style="13" customWidth="1"/>
    <col min="2" max="2" width="57.5703125" style="2" bestFit="1" customWidth="1"/>
    <col min="3" max="3" width="16.7109375" style="66" customWidth="1"/>
    <col min="4" max="4" width="14.7109375" style="66" customWidth="1"/>
    <col min="5" max="5" width="53.85546875" style="2" bestFit="1" customWidth="1"/>
    <col min="6" max="6" width="14.7109375" style="66" customWidth="1"/>
    <col min="7" max="7" width="14.5703125" style="2" customWidth="1"/>
    <col min="8" max="16384" width="9.140625" style="2"/>
  </cols>
  <sheetData>
    <row r="1" spans="1:7" x14ac:dyDescent="0.25">
      <c r="B1" s="305" t="s">
        <v>619</v>
      </c>
      <c r="C1" s="305"/>
      <c r="D1" s="305"/>
      <c r="E1" s="305"/>
      <c r="F1" s="305"/>
      <c r="G1" s="305"/>
    </row>
    <row r="2" spans="1:7" ht="54.75" customHeight="1" x14ac:dyDescent="0.25">
      <c r="A2" s="306" t="s">
        <v>143</v>
      </c>
      <c r="B2" s="306"/>
      <c r="C2" s="306"/>
      <c r="D2" s="306"/>
      <c r="E2" s="306"/>
      <c r="F2" s="306"/>
      <c r="G2" s="306"/>
    </row>
    <row r="3" spans="1:7" x14ac:dyDescent="0.25">
      <c r="A3" s="307" t="s">
        <v>144</v>
      </c>
      <c r="B3" s="307"/>
      <c r="C3" s="307"/>
      <c r="D3" s="307"/>
      <c r="E3" s="307"/>
      <c r="F3" s="307"/>
      <c r="G3" s="307"/>
    </row>
    <row r="4" spans="1:7" ht="16.5" thickBot="1" x14ac:dyDescent="0.3">
      <c r="A4" s="305" t="s">
        <v>275</v>
      </c>
      <c r="B4" s="305"/>
      <c r="C4" s="305"/>
      <c r="D4" s="305"/>
      <c r="E4" s="305"/>
      <c r="F4" s="305"/>
    </row>
    <row r="5" spans="1:7" s="30" customFormat="1" ht="32.25" thickBot="1" x14ac:dyDescent="0.3">
      <c r="A5" s="39" t="s">
        <v>4</v>
      </c>
      <c r="B5" s="6" t="s">
        <v>145</v>
      </c>
      <c r="C5" s="77" t="s">
        <v>526</v>
      </c>
      <c r="D5" s="85" t="s">
        <v>527</v>
      </c>
      <c r="E5" s="6" t="s">
        <v>146</v>
      </c>
      <c r="F5" s="77" t="s">
        <v>526</v>
      </c>
      <c r="G5" s="85" t="s">
        <v>527</v>
      </c>
    </row>
    <row r="6" spans="1:7" s="13" customFormat="1" ht="16.5" thickBot="1" x14ac:dyDescent="0.3">
      <c r="A6" s="33" t="s">
        <v>147</v>
      </c>
      <c r="B6" s="34" t="s">
        <v>170</v>
      </c>
      <c r="C6" s="67" t="s">
        <v>148</v>
      </c>
      <c r="D6" s="67" t="s">
        <v>149</v>
      </c>
      <c r="E6" s="34" t="s">
        <v>150</v>
      </c>
      <c r="F6" s="80" t="s">
        <v>188</v>
      </c>
      <c r="G6" s="81" t="s">
        <v>194</v>
      </c>
    </row>
    <row r="7" spans="1:7" x14ac:dyDescent="0.25">
      <c r="A7" s="32" t="s">
        <v>3</v>
      </c>
      <c r="B7" s="8" t="s">
        <v>151</v>
      </c>
      <c r="C7" s="62">
        <f>'7.Önk bev.'!I69</f>
        <v>798886177</v>
      </c>
      <c r="D7" s="62">
        <f>'7.Önk bev.'!J69</f>
        <v>0</v>
      </c>
      <c r="E7" s="8" t="s">
        <v>89</v>
      </c>
      <c r="F7" s="62">
        <f>'12.Önk kiad'!D85</f>
        <v>676101000</v>
      </c>
      <c r="G7" s="62">
        <f>'12.Önk kiad'!E85</f>
        <v>0</v>
      </c>
    </row>
    <row r="8" spans="1:7" x14ac:dyDescent="0.25">
      <c r="A8" s="31" t="s">
        <v>5</v>
      </c>
      <c r="B8" s="4" t="s">
        <v>152</v>
      </c>
      <c r="C8" s="121">
        <f>'7.Önk bev.'!M69</f>
        <v>33101775</v>
      </c>
      <c r="D8" s="121">
        <f>'7.Önk bev.'!N69</f>
        <v>0</v>
      </c>
      <c r="E8" s="4" t="s">
        <v>153</v>
      </c>
      <c r="F8" s="121">
        <f>'12.Önk kiad'!F85</f>
        <v>82315000</v>
      </c>
      <c r="G8" s="121">
        <f>'12.Önk kiad'!G85</f>
        <v>0</v>
      </c>
    </row>
    <row r="9" spans="1:7" x14ac:dyDescent="0.25">
      <c r="A9" s="31" t="s">
        <v>15</v>
      </c>
      <c r="B9" s="4" t="s">
        <v>155</v>
      </c>
      <c r="C9" s="121"/>
      <c r="D9" s="121"/>
      <c r="E9" s="4" t="s">
        <v>156</v>
      </c>
      <c r="F9" s="121">
        <f>'12.Önk kiad'!H85</f>
        <v>404151000</v>
      </c>
      <c r="G9" s="121">
        <f>'12.Önk kiad'!I85</f>
        <v>0</v>
      </c>
    </row>
    <row r="10" spans="1:7" x14ac:dyDescent="0.25">
      <c r="A10" s="31" t="s">
        <v>20</v>
      </c>
      <c r="B10" s="4" t="s">
        <v>157</v>
      </c>
      <c r="C10" s="121">
        <f>'7.Önk bev.'!G69</f>
        <v>227260000</v>
      </c>
      <c r="D10" s="121">
        <f>'7.Önk bev.'!H69</f>
        <v>0</v>
      </c>
      <c r="E10" s="4" t="s">
        <v>92</v>
      </c>
      <c r="F10" s="121">
        <f>'12.Önk kiad'!J85</f>
        <v>4150000</v>
      </c>
      <c r="G10" s="121">
        <f>'12.Önk kiad'!K85</f>
        <v>0</v>
      </c>
    </row>
    <row r="11" spans="1:7" x14ac:dyDescent="0.25">
      <c r="A11" s="31" t="s">
        <v>29</v>
      </c>
      <c r="B11" s="4" t="s">
        <v>158</v>
      </c>
      <c r="C11" s="121">
        <f>'7.Önk bev.'!E69</f>
        <v>108672000</v>
      </c>
      <c r="D11" s="121">
        <f>'7.Önk bev.'!F69</f>
        <v>0</v>
      </c>
      <c r="E11" s="4" t="s">
        <v>93</v>
      </c>
      <c r="F11" s="121">
        <f>'12.Önk kiad'!L85+'12.Önk kiad'!N85</f>
        <v>27377058</v>
      </c>
      <c r="G11" s="121">
        <f>'12.Önk kiad'!M85+'12.Önk kiad'!O85</f>
        <v>0</v>
      </c>
    </row>
    <row r="12" spans="1:7" x14ac:dyDescent="0.25">
      <c r="A12" s="31" t="s">
        <v>51</v>
      </c>
      <c r="B12" s="4" t="s">
        <v>159</v>
      </c>
      <c r="C12" s="121"/>
      <c r="D12" s="121"/>
      <c r="E12" s="4" t="s">
        <v>100</v>
      </c>
      <c r="F12" s="121">
        <f>'12.Önk kiad'!X85</f>
        <v>5000000</v>
      </c>
      <c r="G12" s="121">
        <f>'12.Önk kiad'!Y85</f>
        <v>0</v>
      </c>
    </row>
    <row r="13" spans="1:7" ht="16.5" thickBot="1" x14ac:dyDescent="0.3">
      <c r="A13" s="35" t="s">
        <v>53</v>
      </c>
      <c r="B13" s="10" t="s">
        <v>160</v>
      </c>
      <c r="C13" s="125"/>
      <c r="D13" s="125"/>
      <c r="E13" s="10" t="s">
        <v>512</v>
      </c>
      <c r="F13" s="125">
        <f>'12.Önk kiad'!R85</f>
        <v>4000000</v>
      </c>
      <c r="G13" s="125"/>
    </row>
    <row r="14" spans="1:7" ht="16.5" thickBot="1" x14ac:dyDescent="0.3">
      <c r="A14" s="33" t="s">
        <v>55</v>
      </c>
      <c r="B14" s="9" t="s">
        <v>161</v>
      </c>
      <c r="C14" s="115">
        <f>C7+C8+C10+C11+C12</f>
        <v>1167919952</v>
      </c>
      <c r="D14" s="115">
        <f>D7+D8+D10+D11+D12</f>
        <v>0</v>
      </c>
      <c r="E14" s="9" t="s">
        <v>162</v>
      </c>
      <c r="F14" s="117">
        <f>SUM(F7:F13)</f>
        <v>1203094058</v>
      </c>
      <c r="G14" s="118">
        <f>SUM(G7:G13)</f>
        <v>0</v>
      </c>
    </row>
    <row r="15" spans="1:7" x14ac:dyDescent="0.25">
      <c r="A15" s="75" t="s">
        <v>57</v>
      </c>
      <c r="B15" s="65" t="s">
        <v>165</v>
      </c>
      <c r="C15" s="64">
        <f>C16</f>
        <v>158168926</v>
      </c>
      <c r="D15" s="64">
        <f>D16</f>
        <v>0</v>
      </c>
      <c r="E15" s="8" t="s">
        <v>169</v>
      </c>
      <c r="F15" s="62">
        <f>'12.Önk kiad'!Z25</f>
        <v>500000000</v>
      </c>
      <c r="G15" s="62"/>
    </row>
    <row r="16" spans="1:7" x14ac:dyDescent="0.25">
      <c r="A16" s="31" t="s">
        <v>58</v>
      </c>
      <c r="B16" s="4" t="s">
        <v>163</v>
      </c>
      <c r="C16" s="121">
        <f>'7.Önk bev.'!U69</f>
        <v>158168926</v>
      </c>
      <c r="D16" s="121">
        <f>'7.Önk bev.'!V69</f>
        <v>0</v>
      </c>
      <c r="E16" s="4" t="s">
        <v>127</v>
      </c>
      <c r="F16" s="121">
        <f>'12.Önk kiad'!Z22</f>
        <v>22381820</v>
      </c>
      <c r="G16" s="121">
        <f>'12.Önk kiad'!AA20</f>
        <v>0</v>
      </c>
    </row>
    <row r="17" spans="1:7" x14ac:dyDescent="0.25">
      <c r="A17" s="31" t="s">
        <v>66</v>
      </c>
      <c r="B17" s="4" t="s">
        <v>166</v>
      </c>
      <c r="C17" s="121">
        <f>SUM(C18:C19)</f>
        <v>522000000</v>
      </c>
      <c r="D17" s="121">
        <f>SUM(D18:D19)</f>
        <v>0</v>
      </c>
      <c r="E17" s="4" t="s">
        <v>294</v>
      </c>
      <c r="F17" s="121">
        <f>'12.Önk kiad'!Z24</f>
        <v>11580000</v>
      </c>
      <c r="G17" s="121">
        <f>'12.Önk kiad'!AA22</f>
        <v>0</v>
      </c>
    </row>
    <row r="18" spans="1:7" x14ac:dyDescent="0.25">
      <c r="A18" s="35" t="s">
        <v>68</v>
      </c>
      <c r="B18" s="10" t="s">
        <v>164</v>
      </c>
      <c r="C18" s="125">
        <f>'7.Önk bev.'!W44</f>
        <v>500000000</v>
      </c>
      <c r="D18" s="125">
        <f>'7.Önk bev.'!X44</f>
        <v>0</v>
      </c>
      <c r="E18" s="10"/>
      <c r="F18" s="125"/>
      <c r="G18" s="121"/>
    </row>
    <row r="19" spans="1:7" ht="16.5" thickBot="1" x14ac:dyDescent="0.3">
      <c r="A19" s="299" t="s">
        <v>70</v>
      </c>
      <c r="B19" s="8" t="s">
        <v>73</v>
      </c>
      <c r="C19" s="127">
        <f>'7.Önk bev.'!W23</f>
        <v>22000000</v>
      </c>
      <c r="D19" s="127">
        <f>'7.Önk bev.'!X23</f>
        <v>0</v>
      </c>
      <c r="E19" s="27"/>
      <c r="F19" s="300"/>
      <c r="G19" s="66"/>
    </row>
    <row r="20" spans="1:7" ht="16.5" thickBot="1" x14ac:dyDescent="0.3">
      <c r="A20" s="33" t="s">
        <v>76</v>
      </c>
      <c r="B20" s="9" t="s">
        <v>167</v>
      </c>
      <c r="C20" s="115">
        <f>C15+C17</f>
        <v>680168926</v>
      </c>
      <c r="D20" s="115">
        <f>D15+D17</f>
        <v>0</v>
      </c>
      <c r="E20" s="9" t="s">
        <v>273</v>
      </c>
      <c r="F20" s="117">
        <f>SUM(F15:F18)</f>
        <v>533961820</v>
      </c>
      <c r="G20" s="118">
        <f>SUM(G15:G18)</f>
        <v>0</v>
      </c>
    </row>
    <row r="21" spans="1:7" ht="16.5" thickBot="1" x14ac:dyDescent="0.3">
      <c r="A21" s="36" t="s">
        <v>78</v>
      </c>
      <c r="B21" s="37" t="s">
        <v>168</v>
      </c>
      <c r="C21" s="115">
        <f>C14+C20</f>
        <v>1848088878</v>
      </c>
      <c r="D21" s="115">
        <f>D14+D20</f>
        <v>0</v>
      </c>
      <c r="E21" s="9" t="s">
        <v>171</v>
      </c>
      <c r="F21" s="117">
        <f>F14+F20</f>
        <v>1737055878</v>
      </c>
      <c r="G21" s="118">
        <f>G14+G20</f>
        <v>0</v>
      </c>
    </row>
    <row r="22" spans="1:7" ht="16.5" thickBot="1" x14ac:dyDescent="0.3">
      <c r="A22" s="38" t="s">
        <v>154</v>
      </c>
      <c r="B22" s="37" t="s">
        <v>173</v>
      </c>
      <c r="C22" s="115">
        <f>F14-C14</f>
        <v>35174106</v>
      </c>
      <c r="D22" s="115">
        <f>G14-D14</f>
        <v>0</v>
      </c>
      <c r="E22" s="9" t="s">
        <v>172</v>
      </c>
      <c r="F22" s="117">
        <v>0</v>
      </c>
      <c r="G22" s="118">
        <v>0</v>
      </c>
    </row>
    <row r="23" spans="1:7" ht="16.5" thickBot="1" x14ac:dyDescent="0.3">
      <c r="A23" s="38" t="s">
        <v>82</v>
      </c>
      <c r="B23" s="37" t="s">
        <v>174</v>
      </c>
      <c r="C23" s="115">
        <f>C21-F21</f>
        <v>111033000</v>
      </c>
      <c r="D23" s="115">
        <f>D21-G21</f>
        <v>0</v>
      </c>
      <c r="E23" s="9" t="s">
        <v>175</v>
      </c>
      <c r="F23" s="117">
        <v>0</v>
      </c>
      <c r="G23" s="118">
        <v>0</v>
      </c>
    </row>
  </sheetData>
  <mergeCells count="4">
    <mergeCell ref="A4:F4"/>
    <mergeCell ref="B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G22"/>
  <sheetViews>
    <sheetView workbookViewId="0">
      <selection activeCell="F12" sqref="F12"/>
    </sheetView>
  </sheetViews>
  <sheetFormatPr defaultRowHeight="15.75" x14ac:dyDescent="0.25"/>
  <cols>
    <col min="1" max="1" width="5.7109375" style="13" customWidth="1"/>
    <col min="2" max="2" width="60.28515625" style="2" bestFit="1" customWidth="1"/>
    <col min="3" max="4" width="14.7109375" style="66" customWidth="1"/>
    <col min="5" max="5" width="62.5703125" style="2" bestFit="1" customWidth="1"/>
    <col min="6" max="6" width="14.7109375" style="66" customWidth="1"/>
    <col min="7" max="7" width="16.5703125" style="2" bestFit="1" customWidth="1"/>
    <col min="8" max="16384" width="9.140625" style="2"/>
  </cols>
  <sheetData>
    <row r="1" spans="1:7" x14ac:dyDescent="0.25">
      <c r="B1" s="305" t="s">
        <v>620</v>
      </c>
      <c r="C1" s="305"/>
      <c r="D1" s="305"/>
      <c r="E1" s="305"/>
      <c r="F1" s="305"/>
      <c r="G1" s="305"/>
    </row>
    <row r="2" spans="1:7" ht="60" customHeight="1" x14ac:dyDescent="0.25">
      <c r="A2" s="306" t="s">
        <v>176</v>
      </c>
      <c r="B2" s="306"/>
      <c r="C2" s="306"/>
      <c r="D2" s="306"/>
      <c r="E2" s="306"/>
      <c r="F2" s="306"/>
      <c r="G2" s="306"/>
    </row>
    <row r="3" spans="1:7" x14ac:dyDescent="0.25">
      <c r="A3" s="307" t="s">
        <v>144</v>
      </c>
      <c r="B3" s="307"/>
      <c r="C3" s="307"/>
      <c r="D3" s="307"/>
      <c r="E3" s="307"/>
      <c r="F3" s="307"/>
      <c r="G3" s="307"/>
    </row>
    <row r="4" spans="1:7" ht="16.5" thickBot="1" x14ac:dyDescent="0.3">
      <c r="A4" s="308" t="s">
        <v>275</v>
      </c>
      <c r="B4" s="308"/>
      <c r="C4" s="308"/>
      <c r="D4" s="308"/>
      <c r="E4" s="308"/>
      <c r="F4" s="308"/>
      <c r="G4" s="308"/>
    </row>
    <row r="5" spans="1:7" s="30" customFormat="1" ht="32.25" thickBot="1" x14ac:dyDescent="0.3">
      <c r="A5" s="79" t="s">
        <v>4</v>
      </c>
      <c r="B5" s="78" t="s">
        <v>145</v>
      </c>
      <c r="C5" s="77" t="s">
        <v>526</v>
      </c>
      <c r="D5" s="85" t="s">
        <v>527</v>
      </c>
      <c r="E5" s="78" t="s">
        <v>146</v>
      </c>
      <c r="F5" s="77" t="s">
        <v>526</v>
      </c>
      <c r="G5" s="85" t="s">
        <v>527</v>
      </c>
    </row>
    <row r="6" spans="1:7" s="13" customFormat="1" x14ac:dyDescent="0.25">
      <c r="A6" s="152" t="s">
        <v>147</v>
      </c>
      <c r="B6" s="75" t="s">
        <v>170</v>
      </c>
      <c r="C6" s="156" t="s">
        <v>148</v>
      </c>
      <c r="D6" s="156"/>
      <c r="E6" s="75" t="s">
        <v>149</v>
      </c>
      <c r="F6" s="156" t="s">
        <v>150</v>
      </c>
      <c r="G6" s="157" t="s">
        <v>188</v>
      </c>
    </row>
    <row r="7" spans="1:7" x14ac:dyDescent="0.25">
      <c r="A7" s="149" t="s">
        <v>3</v>
      </c>
      <c r="B7" s="8" t="s">
        <v>177</v>
      </c>
      <c r="C7" s="62">
        <f>'7.Önk bev.'!O69</f>
        <v>368354000</v>
      </c>
      <c r="D7" s="62">
        <f>'7.Önk bev.'!P69</f>
        <v>0</v>
      </c>
      <c r="E7" s="8" t="s">
        <v>107</v>
      </c>
      <c r="F7" s="62">
        <f>'12.Önk kiad'!T85</f>
        <v>398100000</v>
      </c>
      <c r="G7" s="62">
        <f>'12.Önk kiad'!U85</f>
        <v>0</v>
      </c>
    </row>
    <row r="8" spans="1:7" x14ac:dyDescent="0.25">
      <c r="A8" s="150" t="s">
        <v>5</v>
      </c>
      <c r="B8" s="4" t="s">
        <v>178</v>
      </c>
      <c r="C8" s="121">
        <v>343055000</v>
      </c>
      <c r="D8" s="121"/>
      <c r="E8" s="4" t="s">
        <v>295</v>
      </c>
      <c r="F8" s="120">
        <v>345389000</v>
      </c>
      <c r="G8" s="120"/>
    </row>
    <row r="9" spans="1:7" x14ac:dyDescent="0.25">
      <c r="A9" s="150" t="s">
        <v>15</v>
      </c>
      <c r="B9" s="4" t="s">
        <v>52</v>
      </c>
      <c r="C9" s="121">
        <f>'7.Önk bev.'!S69</f>
        <v>21457000</v>
      </c>
      <c r="D9" s="121">
        <f>'7.Önk bev.'!T69</f>
        <v>0</v>
      </c>
      <c r="E9" s="4" t="s">
        <v>110</v>
      </c>
      <c r="F9" s="121">
        <f>'12.Önk kiad'!V85</f>
        <v>54709000</v>
      </c>
      <c r="G9" s="121">
        <f>'12.Önk kiad'!W85</f>
        <v>0</v>
      </c>
    </row>
    <row r="10" spans="1:7" x14ac:dyDescent="0.25">
      <c r="A10" s="150" t="s">
        <v>20</v>
      </c>
      <c r="B10" s="4" t="s">
        <v>179</v>
      </c>
      <c r="C10" s="121"/>
      <c r="D10" s="121"/>
      <c r="E10" s="4" t="s">
        <v>182</v>
      </c>
      <c r="F10" s="120">
        <v>17553000</v>
      </c>
      <c r="G10" s="120"/>
    </row>
    <row r="11" spans="1:7" x14ac:dyDescent="0.25">
      <c r="A11" s="150" t="s">
        <v>29</v>
      </c>
      <c r="B11" s="4" t="s">
        <v>180</v>
      </c>
      <c r="C11" s="121"/>
      <c r="D11" s="121"/>
      <c r="E11" s="4" t="s">
        <v>114</v>
      </c>
      <c r="F11" s="121">
        <f>'12.Önk kiad'!P55</f>
        <v>48035000</v>
      </c>
      <c r="G11" s="121"/>
    </row>
    <row r="12" spans="1:7" x14ac:dyDescent="0.25">
      <c r="A12" s="150" t="s">
        <v>51</v>
      </c>
      <c r="B12" s="4" t="s">
        <v>181</v>
      </c>
      <c r="C12" s="121"/>
      <c r="D12" s="121"/>
      <c r="E12" s="4" t="s">
        <v>271</v>
      </c>
      <c r="F12" s="121"/>
      <c r="G12" s="120"/>
    </row>
    <row r="13" spans="1:7" ht="16.5" thickBot="1" x14ac:dyDescent="0.3">
      <c r="A13" s="151" t="s">
        <v>53</v>
      </c>
      <c r="B13" s="10" t="s">
        <v>291</v>
      </c>
      <c r="C13" s="125"/>
      <c r="D13" s="125"/>
      <c r="E13" s="10"/>
      <c r="F13" s="125"/>
      <c r="G13" s="120"/>
    </row>
    <row r="14" spans="1:7" ht="16.5" thickBot="1" x14ac:dyDescent="0.3">
      <c r="A14" s="33" t="s">
        <v>55</v>
      </c>
      <c r="B14" s="9" t="s">
        <v>183</v>
      </c>
      <c r="C14" s="115">
        <f>C7+C9+C12+C13</f>
        <v>389811000</v>
      </c>
      <c r="D14" s="115">
        <f>D7+D9+D12+D13</f>
        <v>0</v>
      </c>
      <c r="E14" s="9" t="s">
        <v>272</v>
      </c>
      <c r="F14" s="117">
        <f>F7+F9+F11+F12</f>
        <v>500844000</v>
      </c>
      <c r="G14" s="118">
        <f>G7+G9+G11+G12</f>
        <v>0</v>
      </c>
    </row>
    <row r="15" spans="1:7" x14ac:dyDescent="0.25">
      <c r="A15" s="152" t="s">
        <v>57</v>
      </c>
      <c r="B15" s="65" t="s">
        <v>165</v>
      </c>
      <c r="C15" s="64">
        <f>C16</f>
        <v>0</v>
      </c>
      <c r="D15" s="64">
        <f>D16</f>
        <v>0</v>
      </c>
      <c r="E15" s="8" t="s">
        <v>244</v>
      </c>
      <c r="F15" s="62"/>
      <c r="G15" s="120"/>
    </row>
    <row r="16" spans="1:7" x14ac:dyDescent="0.25">
      <c r="A16" s="150" t="s">
        <v>58</v>
      </c>
      <c r="B16" s="4" t="s">
        <v>163</v>
      </c>
      <c r="C16" s="121">
        <v>0</v>
      </c>
      <c r="D16" s="121">
        <v>0</v>
      </c>
      <c r="E16" s="4"/>
      <c r="F16" s="121"/>
      <c r="G16" s="120"/>
    </row>
    <row r="17" spans="1:7" x14ac:dyDescent="0.25">
      <c r="A17" s="150" t="s">
        <v>66</v>
      </c>
      <c r="B17" s="4" t="s">
        <v>166</v>
      </c>
      <c r="C17" s="121">
        <f>C18</f>
        <v>0</v>
      </c>
      <c r="D17" s="121">
        <f>D18</f>
        <v>0</v>
      </c>
      <c r="E17" s="4"/>
      <c r="F17" s="121"/>
      <c r="G17" s="120"/>
    </row>
    <row r="18" spans="1:7" ht="16.5" thickBot="1" x14ac:dyDescent="0.3">
      <c r="A18" s="151" t="s">
        <v>68</v>
      </c>
      <c r="B18" s="10" t="s">
        <v>184</v>
      </c>
      <c r="C18" s="125"/>
      <c r="D18" s="125"/>
      <c r="E18" s="10"/>
      <c r="F18" s="125"/>
      <c r="G18" s="122"/>
    </row>
    <row r="19" spans="1:7" ht="16.5" thickBot="1" x14ac:dyDescent="0.3">
      <c r="A19" s="33" t="s">
        <v>70</v>
      </c>
      <c r="B19" s="9" t="s">
        <v>185</v>
      </c>
      <c r="C19" s="115">
        <f>C15+C17</f>
        <v>0</v>
      </c>
      <c r="D19" s="115">
        <f>D15+D17</f>
        <v>0</v>
      </c>
      <c r="E19" s="9" t="s">
        <v>186</v>
      </c>
      <c r="F19" s="117"/>
      <c r="G19" s="129"/>
    </row>
    <row r="20" spans="1:7" ht="16.5" thickBot="1" x14ac:dyDescent="0.3">
      <c r="A20" s="153" t="s">
        <v>76</v>
      </c>
      <c r="B20" s="37" t="s">
        <v>168</v>
      </c>
      <c r="C20" s="115">
        <f>C14+C19</f>
        <v>389811000</v>
      </c>
      <c r="D20" s="115">
        <f>D14+D19</f>
        <v>0</v>
      </c>
      <c r="E20" s="9" t="s">
        <v>171</v>
      </c>
      <c r="F20" s="117">
        <f>F14+F19</f>
        <v>500844000</v>
      </c>
      <c r="G20" s="118">
        <f>G14+G19</f>
        <v>0</v>
      </c>
    </row>
    <row r="21" spans="1:7" ht="16.5" thickBot="1" x14ac:dyDescent="0.3">
      <c r="A21" s="154" t="s">
        <v>78</v>
      </c>
      <c r="B21" s="37" t="s">
        <v>173</v>
      </c>
      <c r="C21" s="115">
        <f>F14-C14</f>
        <v>111033000</v>
      </c>
      <c r="D21" s="115">
        <f>G14-D14</f>
        <v>0</v>
      </c>
      <c r="E21" s="9" t="s">
        <v>172</v>
      </c>
      <c r="F21" s="117">
        <v>0</v>
      </c>
      <c r="G21" s="118">
        <v>0</v>
      </c>
    </row>
    <row r="22" spans="1:7" ht="16.5" thickBot="1" x14ac:dyDescent="0.3">
      <c r="A22" s="155" t="s">
        <v>154</v>
      </c>
      <c r="B22" s="37" t="s">
        <v>174</v>
      </c>
      <c r="C22" s="115">
        <f>C20-F20</f>
        <v>-111033000</v>
      </c>
      <c r="D22" s="115">
        <f>D20-G20</f>
        <v>0</v>
      </c>
      <c r="E22" s="9" t="s">
        <v>175</v>
      </c>
      <c r="F22" s="117">
        <v>0</v>
      </c>
      <c r="G22" s="118">
        <f>G20-D20</f>
        <v>0</v>
      </c>
    </row>
  </sheetData>
  <mergeCells count="4">
    <mergeCell ref="B1:G1"/>
    <mergeCell ref="A2:G2"/>
    <mergeCell ref="A3:G3"/>
    <mergeCell ref="A4:G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AB74"/>
  <sheetViews>
    <sheetView showWhiteSpace="0" zoomScale="75" zoomScaleNormal="75" zoomScaleSheetLayoutView="100" workbookViewId="0">
      <pane xSplit="4" ySplit="5" topLeftCell="M45" activePane="bottomRight" state="frozen"/>
      <selection pane="topRight" activeCell="D1" sqref="D1"/>
      <selection pane="bottomLeft" activeCell="A6" sqref="A6"/>
      <selection pane="bottomRight" activeCell="AB69" sqref="AB69"/>
    </sheetView>
  </sheetViews>
  <sheetFormatPr defaultRowHeight="15" x14ac:dyDescent="0.25"/>
  <cols>
    <col min="1" max="1" width="7" style="213" customWidth="1"/>
    <col min="2" max="2" width="8.28515625" style="215" hidden="1" customWidth="1"/>
    <col min="3" max="3" width="14" style="215" customWidth="1"/>
    <col min="4" max="4" width="63.5703125" style="215" customWidth="1"/>
    <col min="5" max="5" width="15.7109375" style="216" bestFit="1" customWidth="1"/>
    <col min="6" max="6" width="17.140625" style="216" customWidth="1"/>
    <col min="7" max="7" width="16.5703125" style="216" customWidth="1"/>
    <col min="8" max="8" width="12.42578125" style="216" bestFit="1" customWidth="1"/>
    <col min="9" max="9" width="21.85546875" style="216" customWidth="1"/>
    <col min="10" max="10" width="21" style="216" customWidth="1"/>
    <col min="11" max="12" width="12.42578125" style="216" customWidth="1"/>
    <col min="13" max="13" width="17" style="216" customWidth="1"/>
    <col min="14" max="14" width="14" style="216" customWidth="1"/>
    <col min="15" max="15" width="16.7109375" style="216" customWidth="1"/>
    <col min="16" max="16" width="14" style="216" customWidth="1"/>
    <col min="17" max="17" width="14.28515625" style="216" customWidth="1"/>
    <col min="18" max="18" width="12.5703125" style="216" customWidth="1"/>
    <col min="19" max="19" width="17" style="216" customWidth="1"/>
    <col min="20" max="20" width="16.42578125" style="216" customWidth="1"/>
    <col min="21" max="21" width="19.28515625" style="216" customWidth="1"/>
    <col min="22" max="22" width="17.42578125" style="216" customWidth="1"/>
    <col min="23" max="23" width="17.140625" style="216" customWidth="1"/>
    <col min="24" max="24" width="16.85546875" style="216" bestFit="1" customWidth="1"/>
    <col min="25" max="25" width="17" style="216" customWidth="1"/>
    <col min="26" max="26" width="17.42578125" style="215" customWidth="1"/>
    <col min="27" max="27" width="21.85546875" style="215" customWidth="1"/>
    <col min="28" max="28" width="17.42578125" style="215" customWidth="1"/>
    <col min="29" max="16384" width="9.140625" style="215"/>
  </cols>
  <sheetData>
    <row r="1" spans="1:27" x14ac:dyDescent="0.25">
      <c r="B1" s="214"/>
      <c r="Q1" s="311" t="s">
        <v>524</v>
      </c>
      <c r="R1" s="311"/>
      <c r="S1" s="311"/>
      <c r="T1" s="311"/>
      <c r="U1" s="311"/>
      <c r="V1" s="311"/>
      <c r="W1" s="311"/>
      <c r="X1" s="311"/>
      <c r="Y1" s="311"/>
    </row>
    <row r="2" spans="1:27" ht="45.75" customHeight="1" x14ac:dyDescent="0.25">
      <c r="A2" s="217"/>
      <c r="B2" s="218">
        <v>1</v>
      </c>
      <c r="C2" s="218"/>
      <c r="D2" s="312" t="s">
        <v>525</v>
      </c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</row>
    <row r="3" spans="1:27" ht="45.75" customHeight="1" x14ac:dyDescent="0.25">
      <c r="A3" s="217" t="s">
        <v>147</v>
      </c>
      <c r="B3" s="218"/>
      <c r="C3" s="218" t="s">
        <v>170</v>
      </c>
      <c r="D3" s="246" t="s">
        <v>148</v>
      </c>
      <c r="E3" s="309" t="s">
        <v>149</v>
      </c>
      <c r="F3" s="310"/>
      <c r="G3" s="309" t="s">
        <v>150</v>
      </c>
      <c r="H3" s="310"/>
      <c r="I3" s="309" t="s">
        <v>188</v>
      </c>
      <c r="J3" s="310"/>
      <c r="K3" s="309" t="s">
        <v>194</v>
      </c>
      <c r="L3" s="310"/>
      <c r="M3" s="309" t="s">
        <v>195</v>
      </c>
      <c r="N3" s="310"/>
      <c r="O3" s="309" t="s">
        <v>196</v>
      </c>
      <c r="P3" s="310"/>
      <c r="Q3" s="309" t="s">
        <v>197</v>
      </c>
      <c r="R3" s="310"/>
      <c r="S3" s="309" t="s">
        <v>245</v>
      </c>
      <c r="T3" s="310"/>
      <c r="U3" s="309" t="s">
        <v>230</v>
      </c>
      <c r="V3" s="310"/>
      <c r="W3" s="309" t="s">
        <v>354</v>
      </c>
      <c r="X3" s="310"/>
      <c r="Y3" s="309" t="s">
        <v>231</v>
      </c>
      <c r="Z3" s="310"/>
    </row>
    <row r="4" spans="1:27" ht="62.25" customHeight="1" x14ac:dyDescent="0.25">
      <c r="A4" s="217" t="s">
        <v>3</v>
      </c>
      <c r="B4" s="218">
        <v>2</v>
      </c>
      <c r="C4" s="219" t="s">
        <v>198</v>
      </c>
      <c r="D4" s="220" t="s">
        <v>199</v>
      </c>
      <c r="E4" s="313" t="s">
        <v>158</v>
      </c>
      <c r="F4" s="314"/>
      <c r="G4" s="313" t="s">
        <v>157</v>
      </c>
      <c r="H4" s="314"/>
      <c r="I4" s="313" t="s">
        <v>200</v>
      </c>
      <c r="J4" s="314"/>
      <c r="K4" s="313" t="s">
        <v>291</v>
      </c>
      <c r="L4" s="314"/>
      <c r="M4" s="313" t="s">
        <v>201</v>
      </c>
      <c r="N4" s="314"/>
      <c r="O4" s="313" t="s">
        <v>202</v>
      </c>
      <c r="P4" s="314"/>
      <c r="Q4" s="313" t="s">
        <v>203</v>
      </c>
      <c r="R4" s="314"/>
      <c r="S4" s="313" t="s">
        <v>52</v>
      </c>
      <c r="T4" s="314"/>
      <c r="U4" s="313" t="s">
        <v>298</v>
      </c>
      <c r="V4" s="314"/>
      <c r="W4" s="313" t="s">
        <v>204</v>
      </c>
      <c r="X4" s="314"/>
      <c r="Y4" s="315" t="s">
        <v>205</v>
      </c>
      <c r="Z4" s="315"/>
    </row>
    <row r="5" spans="1:27" s="241" customFormat="1" ht="32.25" customHeight="1" x14ac:dyDescent="0.25">
      <c r="A5" s="217" t="s">
        <v>5</v>
      </c>
      <c r="B5" s="221">
        <v>3</v>
      </c>
      <c r="C5" s="221"/>
      <c r="D5" s="220" t="s">
        <v>187</v>
      </c>
      <c r="E5" s="247" t="s">
        <v>526</v>
      </c>
      <c r="F5" s="247" t="s">
        <v>527</v>
      </c>
      <c r="G5" s="247" t="s">
        <v>526</v>
      </c>
      <c r="H5" s="247" t="s">
        <v>527</v>
      </c>
      <c r="I5" s="247" t="s">
        <v>526</v>
      </c>
      <c r="J5" s="247" t="s">
        <v>527</v>
      </c>
      <c r="K5" s="247" t="s">
        <v>526</v>
      </c>
      <c r="L5" s="247" t="s">
        <v>527</v>
      </c>
      <c r="M5" s="247" t="s">
        <v>526</v>
      </c>
      <c r="N5" s="247" t="s">
        <v>527</v>
      </c>
      <c r="O5" s="247" t="s">
        <v>526</v>
      </c>
      <c r="P5" s="247" t="s">
        <v>527</v>
      </c>
      <c r="Q5" s="247" t="s">
        <v>526</v>
      </c>
      <c r="R5" s="247" t="s">
        <v>527</v>
      </c>
      <c r="S5" s="247" t="s">
        <v>526</v>
      </c>
      <c r="T5" s="247" t="s">
        <v>527</v>
      </c>
      <c r="U5" s="247" t="s">
        <v>526</v>
      </c>
      <c r="V5" s="247" t="s">
        <v>527</v>
      </c>
      <c r="W5" s="247" t="s">
        <v>526</v>
      </c>
      <c r="X5" s="247" t="s">
        <v>527</v>
      </c>
      <c r="Y5" s="247" t="s">
        <v>526</v>
      </c>
      <c r="Z5" s="247" t="s">
        <v>527</v>
      </c>
    </row>
    <row r="6" spans="1:27" x14ac:dyDescent="0.25">
      <c r="A6" s="217" t="s">
        <v>15</v>
      </c>
      <c r="B6" s="218" t="s">
        <v>206</v>
      </c>
      <c r="C6" s="218" t="s">
        <v>206</v>
      </c>
      <c r="D6" s="257" t="s">
        <v>296</v>
      </c>
      <c r="E6" s="222"/>
      <c r="F6" s="222"/>
      <c r="G6" s="223">
        <v>180000000</v>
      </c>
      <c r="H6" s="223"/>
      <c r="I6" s="222"/>
      <c r="J6" s="222"/>
      <c r="K6" s="222"/>
      <c r="L6" s="222"/>
      <c r="M6" s="222"/>
      <c r="N6" s="222"/>
      <c r="O6" s="222"/>
      <c r="P6" s="222"/>
      <c r="Q6" s="236"/>
      <c r="R6" s="236"/>
      <c r="S6" s="222"/>
      <c r="T6" s="222"/>
      <c r="U6" s="222"/>
      <c r="V6" s="222"/>
      <c r="W6" s="244"/>
      <c r="X6" s="244"/>
      <c r="Y6" s="224">
        <f>E6+G6+I6+M6+O6+Q6+W6+K6+S6+U6</f>
        <v>180000000</v>
      </c>
      <c r="Z6" s="224">
        <f>F6+H6+J6+L6+N6+P6+R6+V6+X6</f>
        <v>0</v>
      </c>
      <c r="AA6" s="235"/>
    </row>
    <row r="7" spans="1:27" x14ac:dyDescent="0.25">
      <c r="A7" s="217" t="s">
        <v>20</v>
      </c>
      <c r="B7" s="218" t="s">
        <v>206</v>
      </c>
      <c r="C7" s="218" t="s">
        <v>206</v>
      </c>
      <c r="D7" s="257" t="s">
        <v>297</v>
      </c>
      <c r="E7" s="222"/>
      <c r="F7" s="222"/>
      <c r="G7" s="223">
        <v>140000</v>
      </c>
      <c r="H7" s="223"/>
      <c r="I7" s="222"/>
      <c r="J7" s="222"/>
      <c r="K7" s="222"/>
      <c r="L7" s="222"/>
      <c r="M7" s="222"/>
      <c r="N7" s="222"/>
      <c r="O7" s="222"/>
      <c r="P7" s="222"/>
      <c r="Q7" s="236"/>
      <c r="R7" s="236"/>
      <c r="S7" s="222"/>
      <c r="T7" s="222"/>
      <c r="U7" s="222"/>
      <c r="V7" s="222"/>
      <c r="W7" s="222"/>
      <c r="X7" s="222"/>
      <c r="Y7" s="224">
        <f t="shared" ref="Y7:Y22" si="0">E7+G7+I7+M7+O7+Q7+W7+K7+S7+U7</f>
        <v>140000</v>
      </c>
      <c r="Z7" s="224">
        <f t="shared" ref="Z7:Z46" si="1">F7+H7+J7+L7+N7+P7+R7+V7+X7</f>
        <v>0</v>
      </c>
      <c r="AA7" s="235"/>
    </row>
    <row r="8" spans="1:27" x14ac:dyDescent="0.25">
      <c r="A8" s="217" t="s">
        <v>29</v>
      </c>
      <c r="B8" s="218" t="s">
        <v>206</v>
      </c>
      <c r="C8" s="218" t="s">
        <v>206</v>
      </c>
      <c r="D8" s="257" t="s">
        <v>207</v>
      </c>
      <c r="E8" s="222"/>
      <c r="F8" s="222"/>
      <c r="G8" s="223">
        <v>1500000</v>
      </c>
      <c r="H8" s="223"/>
      <c r="I8" s="222"/>
      <c r="J8" s="222"/>
      <c r="K8" s="222"/>
      <c r="L8" s="222"/>
      <c r="M8" s="222"/>
      <c r="N8" s="222"/>
      <c r="O8" s="222"/>
      <c r="P8" s="222"/>
      <c r="Q8" s="236"/>
      <c r="R8" s="236"/>
      <c r="S8" s="222"/>
      <c r="T8" s="222"/>
      <c r="U8" s="222"/>
      <c r="V8" s="222"/>
      <c r="W8" s="222"/>
      <c r="X8" s="222"/>
      <c r="Y8" s="224">
        <f t="shared" si="0"/>
        <v>1500000</v>
      </c>
      <c r="Z8" s="224">
        <f t="shared" si="1"/>
        <v>0</v>
      </c>
      <c r="AA8" s="235"/>
    </row>
    <row r="9" spans="1:27" x14ac:dyDescent="0.25">
      <c r="A9" s="217" t="s">
        <v>51</v>
      </c>
      <c r="B9" s="218" t="s">
        <v>206</v>
      </c>
      <c r="C9" s="218" t="s">
        <v>206</v>
      </c>
      <c r="D9" s="257" t="s">
        <v>49</v>
      </c>
      <c r="E9" s="223"/>
      <c r="F9" s="223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36"/>
      <c r="R9" s="236"/>
      <c r="S9" s="222"/>
      <c r="T9" s="222"/>
      <c r="U9" s="222"/>
      <c r="V9" s="222"/>
      <c r="W9" s="222"/>
      <c r="X9" s="222"/>
      <c r="Y9" s="224">
        <f t="shared" si="0"/>
        <v>0</v>
      </c>
      <c r="Z9" s="224">
        <f t="shared" si="1"/>
        <v>0</v>
      </c>
      <c r="AA9" s="235"/>
    </row>
    <row r="10" spans="1:27" x14ac:dyDescent="0.25">
      <c r="A10" s="217" t="s">
        <v>53</v>
      </c>
      <c r="B10" s="218" t="s">
        <v>206</v>
      </c>
      <c r="C10" s="218" t="s">
        <v>206</v>
      </c>
      <c r="D10" s="257" t="s">
        <v>303</v>
      </c>
      <c r="E10" s="222"/>
      <c r="F10" s="222"/>
      <c r="G10" s="223">
        <v>1400000</v>
      </c>
      <c r="H10" s="223"/>
      <c r="I10" s="222"/>
      <c r="J10" s="222"/>
      <c r="K10" s="222"/>
      <c r="L10" s="222"/>
      <c r="M10" s="222"/>
      <c r="N10" s="222"/>
      <c r="O10" s="222"/>
      <c r="P10" s="222"/>
      <c r="Q10" s="236"/>
      <c r="R10" s="236"/>
      <c r="S10" s="222"/>
      <c r="T10" s="222"/>
      <c r="U10" s="222"/>
      <c r="V10" s="222"/>
      <c r="W10" s="222"/>
      <c r="X10" s="222"/>
      <c r="Y10" s="224">
        <f t="shared" si="0"/>
        <v>1400000</v>
      </c>
      <c r="Z10" s="224">
        <f t="shared" si="1"/>
        <v>0</v>
      </c>
      <c r="AA10" s="235"/>
    </row>
    <row r="11" spans="1:27" x14ac:dyDescent="0.25">
      <c r="A11" s="217" t="s">
        <v>55</v>
      </c>
      <c r="B11" s="218"/>
      <c r="C11" s="218" t="s">
        <v>206</v>
      </c>
      <c r="D11" s="257" t="s">
        <v>513</v>
      </c>
      <c r="E11" s="222"/>
      <c r="F11" s="222"/>
      <c r="G11" s="223">
        <v>220000</v>
      </c>
      <c r="H11" s="223"/>
      <c r="I11" s="222"/>
      <c r="J11" s="222"/>
      <c r="K11" s="222"/>
      <c r="L11" s="222"/>
      <c r="M11" s="222"/>
      <c r="N11" s="222"/>
      <c r="O11" s="222"/>
      <c r="P11" s="222"/>
      <c r="Q11" s="236"/>
      <c r="R11" s="236"/>
      <c r="S11" s="222"/>
      <c r="T11" s="222"/>
      <c r="U11" s="222"/>
      <c r="V11" s="222"/>
      <c r="W11" s="222"/>
      <c r="X11" s="222"/>
      <c r="Y11" s="224">
        <f t="shared" si="0"/>
        <v>220000</v>
      </c>
      <c r="Z11" s="224">
        <f t="shared" si="1"/>
        <v>0</v>
      </c>
      <c r="AA11" s="235"/>
    </row>
    <row r="12" spans="1:27" ht="17.25" customHeight="1" x14ac:dyDescent="0.25">
      <c r="A12" s="217" t="s">
        <v>57</v>
      </c>
      <c r="B12" s="218"/>
      <c r="C12" s="218" t="s">
        <v>206</v>
      </c>
      <c r="D12" s="257" t="s">
        <v>514</v>
      </c>
      <c r="E12" s="222"/>
      <c r="F12" s="222"/>
      <c r="G12" s="223">
        <v>26000000</v>
      </c>
      <c r="H12" s="223"/>
      <c r="I12" s="222"/>
      <c r="J12" s="222"/>
      <c r="K12" s="222"/>
      <c r="L12" s="222"/>
      <c r="M12" s="222"/>
      <c r="N12" s="222"/>
      <c r="O12" s="222"/>
      <c r="P12" s="222"/>
      <c r="Q12" s="236"/>
      <c r="R12" s="236"/>
      <c r="S12" s="222"/>
      <c r="T12" s="222"/>
      <c r="U12" s="222"/>
      <c r="V12" s="222"/>
      <c r="W12" s="222"/>
      <c r="X12" s="222"/>
      <c r="Y12" s="224">
        <f t="shared" si="0"/>
        <v>26000000</v>
      </c>
      <c r="Z12" s="224">
        <f t="shared" si="1"/>
        <v>0</v>
      </c>
      <c r="AA12" s="235"/>
    </row>
    <row r="13" spans="1:27" ht="17.25" customHeight="1" x14ac:dyDescent="0.25">
      <c r="A13" s="217" t="s">
        <v>58</v>
      </c>
      <c r="B13" s="218"/>
      <c r="C13" s="218" t="s">
        <v>206</v>
      </c>
      <c r="D13" s="257" t="s">
        <v>528</v>
      </c>
      <c r="E13" s="222"/>
      <c r="F13" s="222"/>
      <c r="G13" s="223">
        <v>18000000</v>
      </c>
      <c r="H13" s="223"/>
      <c r="I13" s="222"/>
      <c r="J13" s="222"/>
      <c r="K13" s="222"/>
      <c r="L13" s="222"/>
      <c r="M13" s="222"/>
      <c r="N13" s="222"/>
      <c r="O13" s="222"/>
      <c r="P13" s="222"/>
      <c r="Q13" s="236"/>
      <c r="R13" s="236"/>
      <c r="S13" s="222"/>
      <c r="T13" s="222"/>
      <c r="U13" s="222"/>
      <c r="V13" s="222"/>
      <c r="W13" s="222"/>
      <c r="X13" s="222"/>
      <c r="Y13" s="224">
        <f t="shared" si="0"/>
        <v>18000000</v>
      </c>
      <c r="Z13" s="224">
        <f t="shared" si="1"/>
        <v>0</v>
      </c>
      <c r="AA13" s="235"/>
    </row>
    <row r="14" spans="1:27" x14ac:dyDescent="0.25">
      <c r="A14" s="217" t="s">
        <v>66</v>
      </c>
      <c r="B14" s="218"/>
      <c r="C14" s="218" t="s">
        <v>206</v>
      </c>
      <c r="D14" s="257" t="s">
        <v>468</v>
      </c>
      <c r="E14" s="222"/>
      <c r="F14" s="222"/>
      <c r="G14" s="223"/>
      <c r="H14" s="223"/>
      <c r="I14" s="222">
        <v>192686995</v>
      </c>
      <c r="J14" s="222"/>
      <c r="K14" s="222"/>
      <c r="L14" s="222"/>
      <c r="M14" s="222"/>
      <c r="N14" s="222"/>
      <c r="O14" s="222"/>
      <c r="P14" s="222"/>
      <c r="Q14" s="236"/>
      <c r="R14" s="236"/>
      <c r="S14" s="222"/>
      <c r="T14" s="222"/>
      <c r="U14" s="222"/>
      <c r="V14" s="222"/>
      <c r="W14" s="222"/>
      <c r="X14" s="222"/>
      <c r="Y14" s="224">
        <f t="shared" si="0"/>
        <v>192686995</v>
      </c>
      <c r="Z14" s="224">
        <f t="shared" si="1"/>
        <v>0</v>
      </c>
      <c r="AA14" s="235"/>
    </row>
    <row r="15" spans="1:27" x14ac:dyDescent="0.25">
      <c r="A15" s="217" t="s">
        <v>68</v>
      </c>
      <c r="B15" s="218"/>
      <c r="C15" s="218" t="s">
        <v>206</v>
      </c>
      <c r="D15" s="257" t="s">
        <v>463</v>
      </c>
      <c r="E15" s="222"/>
      <c r="F15" s="222"/>
      <c r="G15" s="223"/>
      <c r="H15" s="223"/>
      <c r="I15" s="222">
        <v>174939896</v>
      </c>
      <c r="J15" s="222"/>
      <c r="K15" s="222"/>
      <c r="L15" s="222"/>
      <c r="M15" s="222"/>
      <c r="N15" s="222"/>
      <c r="O15" s="222"/>
      <c r="P15" s="222"/>
      <c r="Q15" s="236"/>
      <c r="R15" s="236"/>
      <c r="S15" s="222"/>
      <c r="T15" s="222"/>
      <c r="U15" s="222"/>
      <c r="V15" s="222"/>
      <c r="W15" s="222"/>
      <c r="X15" s="222"/>
      <c r="Y15" s="224">
        <f t="shared" si="0"/>
        <v>174939896</v>
      </c>
      <c r="Z15" s="224">
        <f t="shared" si="1"/>
        <v>0</v>
      </c>
      <c r="AA15" s="235"/>
    </row>
    <row r="16" spans="1:27" x14ac:dyDescent="0.25">
      <c r="A16" s="217" t="s">
        <v>70</v>
      </c>
      <c r="B16" s="218"/>
      <c r="C16" s="218" t="s">
        <v>206</v>
      </c>
      <c r="D16" s="257" t="s">
        <v>377</v>
      </c>
      <c r="E16" s="222"/>
      <c r="F16" s="222"/>
      <c r="G16" s="222"/>
      <c r="H16" s="222"/>
      <c r="I16" s="223">
        <v>86777505</v>
      </c>
      <c r="J16" s="223"/>
      <c r="K16" s="222"/>
      <c r="L16" s="223"/>
      <c r="M16" s="222"/>
      <c r="N16" s="222"/>
      <c r="O16" s="222"/>
      <c r="P16" s="222"/>
      <c r="Q16" s="236"/>
      <c r="R16" s="236"/>
      <c r="S16" s="222"/>
      <c r="T16" s="222"/>
      <c r="U16" s="222"/>
      <c r="V16" s="222"/>
      <c r="W16" s="222"/>
      <c r="X16" s="222"/>
      <c r="Y16" s="224">
        <f t="shared" si="0"/>
        <v>86777505</v>
      </c>
      <c r="Z16" s="224">
        <f t="shared" si="1"/>
        <v>0</v>
      </c>
      <c r="AA16" s="235"/>
    </row>
    <row r="17" spans="1:27" x14ac:dyDescent="0.25">
      <c r="A17" s="217" t="s">
        <v>76</v>
      </c>
      <c r="B17" s="218"/>
      <c r="C17" s="218" t="s">
        <v>208</v>
      </c>
      <c r="D17" s="257" t="s">
        <v>378</v>
      </c>
      <c r="E17" s="222"/>
      <c r="F17" s="222"/>
      <c r="G17" s="222"/>
      <c r="H17" s="222"/>
      <c r="I17" s="223">
        <v>102586561</v>
      </c>
      <c r="J17" s="223"/>
      <c r="K17" s="222"/>
      <c r="L17" s="223"/>
      <c r="M17" s="222"/>
      <c r="N17" s="222"/>
      <c r="O17" s="222"/>
      <c r="P17" s="222"/>
      <c r="Q17" s="236"/>
      <c r="R17" s="236"/>
      <c r="S17" s="222"/>
      <c r="T17" s="222"/>
      <c r="U17" s="222"/>
      <c r="V17" s="222"/>
      <c r="W17" s="222"/>
      <c r="X17" s="222"/>
      <c r="Y17" s="224">
        <f t="shared" si="0"/>
        <v>102586561</v>
      </c>
      <c r="Z17" s="224">
        <f t="shared" si="1"/>
        <v>0</v>
      </c>
      <c r="AA17" s="235"/>
    </row>
    <row r="18" spans="1:27" x14ac:dyDescent="0.25">
      <c r="A18" s="217" t="s">
        <v>78</v>
      </c>
      <c r="B18" s="218"/>
      <c r="C18" s="218" t="s">
        <v>206</v>
      </c>
      <c r="D18" s="257" t="s">
        <v>379</v>
      </c>
      <c r="E18" s="222"/>
      <c r="F18" s="222"/>
      <c r="G18" s="222"/>
      <c r="H18" s="222"/>
      <c r="I18" s="223">
        <v>33658794</v>
      </c>
      <c r="J18" s="223"/>
      <c r="K18" s="222"/>
      <c r="L18" s="223"/>
      <c r="M18" s="222"/>
      <c r="N18" s="222"/>
      <c r="O18" s="222"/>
      <c r="P18" s="222"/>
      <c r="Q18" s="236"/>
      <c r="R18" s="236"/>
      <c r="S18" s="222"/>
      <c r="T18" s="222"/>
      <c r="U18" s="222"/>
      <c r="V18" s="222"/>
      <c r="W18" s="222"/>
      <c r="X18" s="222"/>
      <c r="Y18" s="224">
        <f t="shared" si="0"/>
        <v>33658794</v>
      </c>
      <c r="Z18" s="224">
        <f t="shared" si="1"/>
        <v>0</v>
      </c>
      <c r="AA18" s="235"/>
    </row>
    <row r="19" spans="1:27" x14ac:dyDescent="0.25">
      <c r="A19" s="217" t="s">
        <v>154</v>
      </c>
      <c r="B19" s="218"/>
      <c r="C19" s="218" t="s">
        <v>206</v>
      </c>
      <c r="D19" s="257" t="s">
        <v>380</v>
      </c>
      <c r="E19" s="222"/>
      <c r="F19" s="222"/>
      <c r="G19" s="222"/>
      <c r="H19" s="222"/>
      <c r="I19" s="223">
        <v>616200</v>
      </c>
      <c r="J19" s="223"/>
      <c r="K19" s="222"/>
      <c r="L19" s="223"/>
      <c r="M19" s="222"/>
      <c r="N19" s="222"/>
      <c r="O19" s="222"/>
      <c r="P19" s="222"/>
      <c r="Q19" s="236"/>
      <c r="R19" s="236"/>
      <c r="S19" s="222"/>
      <c r="T19" s="222"/>
      <c r="U19" s="222"/>
      <c r="V19" s="222"/>
      <c r="W19" s="222"/>
      <c r="X19" s="222"/>
      <c r="Y19" s="224">
        <f t="shared" si="0"/>
        <v>616200</v>
      </c>
      <c r="Z19" s="224">
        <f t="shared" si="1"/>
        <v>0</v>
      </c>
      <c r="AA19" s="235"/>
    </row>
    <row r="20" spans="1:27" x14ac:dyDescent="0.25">
      <c r="A20" s="217" t="s">
        <v>82</v>
      </c>
      <c r="B20" s="218"/>
      <c r="C20" s="218" t="s">
        <v>206</v>
      </c>
      <c r="D20" s="257" t="s">
        <v>381</v>
      </c>
      <c r="E20" s="222"/>
      <c r="F20" s="222"/>
      <c r="G20" s="222"/>
      <c r="H20" s="222"/>
      <c r="I20" s="223">
        <f>7466662+9125814</f>
        <v>16592476</v>
      </c>
      <c r="J20" s="223"/>
      <c r="K20" s="222"/>
      <c r="L20" s="223"/>
      <c r="M20" s="222"/>
      <c r="N20" s="222"/>
      <c r="O20" s="222"/>
      <c r="P20" s="222"/>
      <c r="Q20" s="236"/>
      <c r="R20" s="236"/>
      <c r="S20" s="222"/>
      <c r="T20" s="222"/>
      <c r="U20" s="222"/>
      <c r="V20" s="222"/>
      <c r="W20" s="222"/>
      <c r="X20" s="222"/>
      <c r="Y20" s="224">
        <f t="shared" si="0"/>
        <v>16592476</v>
      </c>
      <c r="Z20" s="224">
        <f t="shared" si="1"/>
        <v>0</v>
      </c>
      <c r="AA20" s="235"/>
    </row>
    <row r="21" spans="1:27" x14ac:dyDescent="0.25">
      <c r="A21" s="217" t="s">
        <v>84</v>
      </c>
      <c r="B21" s="218"/>
      <c r="C21" s="218" t="s">
        <v>206</v>
      </c>
      <c r="D21" s="257" t="s">
        <v>382</v>
      </c>
      <c r="E21" s="222"/>
      <c r="F21" s="222"/>
      <c r="G21" s="222"/>
      <c r="H21" s="222"/>
      <c r="I21" s="223">
        <v>173737773</v>
      </c>
      <c r="J21" s="223"/>
      <c r="K21" s="222"/>
      <c r="L21" s="223"/>
      <c r="M21" s="222"/>
      <c r="N21" s="222"/>
      <c r="O21" s="222"/>
      <c r="P21" s="222"/>
      <c r="Q21" s="236"/>
      <c r="R21" s="236"/>
      <c r="S21" s="222"/>
      <c r="T21" s="222"/>
      <c r="U21" s="222"/>
      <c r="V21" s="222"/>
      <c r="W21" s="222"/>
      <c r="X21" s="222"/>
      <c r="Y21" s="224">
        <f t="shared" si="0"/>
        <v>173737773</v>
      </c>
      <c r="Z21" s="224">
        <f t="shared" si="1"/>
        <v>0</v>
      </c>
      <c r="AA21" s="235"/>
    </row>
    <row r="22" spans="1:27" x14ac:dyDescent="0.25">
      <c r="A22" s="217" t="s">
        <v>305</v>
      </c>
      <c r="B22" s="218"/>
      <c r="C22" s="218" t="s">
        <v>206</v>
      </c>
      <c r="D22" s="257" t="s">
        <v>515</v>
      </c>
      <c r="E22" s="222"/>
      <c r="F22" s="222"/>
      <c r="G22" s="222"/>
      <c r="H22" s="222"/>
      <c r="I22" s="223">
        <v>17289977</v>
      </c>
      <c r="J22" s="223"/>
      <c r="K22" s="222"/>
      <c r="L22" s="223"/>
      <c r="M22" s="222"/>
      <c r="N22" s="222"/>
      <c r="O22" s="222"/>
      <c r="P22" s="222"/>
      <c r="Q22" s="236"/>
      <c r="R22" s="236"/>
      <c r="S22" s="222"/>
      <c r="T22" s="222"/>
      <c r="U22" s="222"/>
      <c r="V22" s="222"/>
      <c r="W22" s="222"/>
      <c r="X22" s="222"/>
      <c r="Y22" s="224">
        <f t="shared" si="0"/>
        <v>17289977</v>
      </c>
      <c r="Z22" s="224">
        <f t="shared" si="1"/>
        <v>0</v>
      </c>
      <c r="AA22" s="235"/>
    </row>
    <row r="23" spans="1:27" x14ac:dyDescent="0.25">
      <c r="A23" s="217" t="s">
        <v>306</v>
      </c>
      <c r="B23" s="218"/>
      <c r="C23" s="218" t="s">
        <v>206</v>
      </c>
      <c r="D23" s="257" t="s">
        <v>529</v>
      </c>
      <c r="E23" s="222"/>
      <c r="F23" s="222"/>
      <c r="G23" s="222"/>
      <c r="H23" s="222"/>
      <c r="I23" s="223"/>
      <c r="J23" s="223"/>
      <c r="K23" s="222"/>
      <c r="L23" s="223"/>
      <c r="M23" s="222"/>
      <c r="N23" s="222"/>
      <c r="O23" s="222"/>
      <c r="P23" s="222"/>
      <c r="Q23" s="236"/>
      <c r="R23" s="236"/>
      <c r="S23" s="222"/>
      <c r="T23" s="222"/>
      <c r="U23" s="222"/>
      <c r="V23" s="222"/>
      <c r="W23" s="222">
        <v>22000000</v>
      </c>
      <c r="X23" s="222"/>
      <c r="Y23" s="224">
        <f>E23+G23+I23+M23+O23+Q23+W23+K23+S23+U23</f>
        <v>22000000</v>
      </c>
      <c r="Z23" s="224">
        <f t="shared" si="1"/>
        <v>0</v>
      </c>
      <c r="AA23" s="235"/>
    </row>
    <row r="24" spans="1:27" x14ac:dyDescent="0.25">
      <c r="A24" s="217" t="s">
        <v>307</v>
      </c>
      <c r="B24" s="218"/>
      <c r="C24" s="218" t="s">
        <v>206</v>
      </c>
      <c r="D24" s="257" t="s">
        <v>376</v>
      </c>
      <c r="E24" s="222">
        <v>8000</v>
      </c>
      <c r="F24" s="222"/>
      <c r="G24" s="222"/>
      <c r="H24" s="222"/>
      <c r="I24" s="223"/>
      <c r="J24" s="223"/>
      <c r="K24" s="223"/>
      <c r="L24" s="223"/>
      <c r="M24" s="222"/>
      <c r="N24" s="222"/>
      <c r="O24" s="237"/>
      <c r="P24" s="237"/>
      <c r="Q24" s="236"/>
      <c r="R24" s="236"/>
      <c r="S24" s="222"/>
      <c r="T24" s="222"/>
      <c r="U24" s="222"/>
      <c r="V24" s="222"/>
      <c r="W24" s="222"/>
      <c r="X24" s="222"/>
      <c r="Y24" s="224">
        <f>E24+G24+I24+M24+O24+Q24+W24+K24+S24+U24</f>
        <v>8000</v>
      </c>
      <c r="Z24" s="224">
        <f t="shared" si="1"/>
        <v>0</v>
      </c>
      <c r="AA24" s="235"/>
    </row>
    <row r="25" spans="1:27" x14ac:dyDescent="0.25">
      <c r="A25" s="217" t="s">
        <v>308</v>
      </c>
      <c r="B25" s="218" t="s">
        <v>206</v>
      </c>
      <c r="C25" s="218" t="s">
        <v>206</v>
      </c>
      <c r="D25" s="257" t="s">
        <v>383</v>
      </c>
      <c r="E25" s="222"/>
      <c r="F25" s="222"/>
      <c r="G25" s="222"/>
      <c r="H25" s="222"/>
      <c r="I25" s="222"/>
      <c r="J25" s="222"/>
      <c r="K25" s="222"/>
      <c r="L25" s="222"/>
      <c r="M25" s="223">
        <v>11132000</v>
      </c>
      <c r="N25" s="223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4">
        <f t="shared" ref="Y25:Y30" si="2">E25+G25+I25+M25+O25+Q25+W25+K25+S25+U25</f>
        <v>11132000</v>
      </c>
      <c r="Z25" s="224">
        <f t="shared" si="1"/>
        <v>0</v>
      </c>
      <c r="AA25" s="235"/>
    </row>
    <row r="26" spans="1:27" x14ac:dyDescent="0.25">
      <c r="A26" s="217" t="s">
        <v>309</v>
      </c>
      <c r="B26" s="218" t="s">
        <v>206</v>
      </c>
      <c r="C26" s="218" t="s">
        <v>206</v>
      </c>
      <c r="D26" s="257" t="s">
        <v>209</v>
      </c>
      <c r="E26" s="222"/>
      <c r="F26" s="222"/>
      <c r="G26" s="222"/>
      <c r="H26" s="222"/>
      <c r="I26" s="222"/>
      <c r="J26" s="222"/>
      <c r="K26" s="222"/>
      <c r="L26" s="222"/>
      <c r="M26" s="223">
        <v>15950000</v>
      </c>
      <c r="N26" s="223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4">
        <f t="shared" si="2"/>
        <v>15950000</v>
      </c>
      <c r="Z26" s="224">
        <f t="shared" si="1"/>
        <v>0</v>
      </c>
      <c r="AA26" s="235"/>
    </row>
    <row r="27" spans="1:27" x14ac:dyDescent="0.25">
      <c r="A27" s="217" t="s">
        <v>310</v>
      </c>
      <c r="B27" s="218" t="s">
        <v>206</v>
      </c>
      <c r="C27" s="218" t="s">
        <v>208</v>
      </c>
      <c r="D27" s="257" t="s">
        <v>530</v>
      </c>
      <c r="E27" s="222"/>
      <c r="F27" s="222"/>
      <c r="G27" s="222"/>
      <c r="H27" s="222"/>
      <c r="I27" s="222"/>
      <c r="J27" s="222"/>
      <c r="K27" s="222"/>
      <c r="L27" s="222"/>
      <c r="M27" s="223">
        <v>720000</v>
      </c>
      <c r="N27" s="223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4">
        <f t="shared" si="2"/>
        <v>720000</v>
      </c>
      <c r="Z27" s="224">
        <f t="shared" si="1"/>
        <v>0</v>
      </c>
      <c r="AA27" s="235"/>
    </row>
    <row r="28" spans="1:27" x14ac:dyDescent="0.25">
      <c r="A28" s="217" t="s">
        <v>311</v>
      </c>
      <c r="B28" s="218"/>
      <c r="C28" s="218" t="s">
        <v>208</v>
      </c>
      <c r="D28" s="257" t="s">
        <v>531</v>
      </c>
      <c r="E28" s="222"/>
      <c r="F28" s="222"/>
      <c r="G28" s="222"/>
      <c r="H28" s="222"/>
      <c r="I28" s="222"/>
      <c r="J28" s="222"/>
      <c r="K28" s="222"/>
      <c r="L28" s="222"/>
      <c r="M28" s="223">
        <v>223000</v>
      </c>
      <c r="N28" s="223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4">
        <f t="shared" si="2"/>
        <v>223000</v>
      </c>
      <c r="Z28" s="224">
        <f t="shared" si="1"/>
        <v>0</v>
      </c>
      <c r="AA28" s="235"/>
    </row>
    <row r="29" spans="1:27" x14ac:dyDescent="0.25">
      <c r="A29" s="217" t="s">
        <v>507</v>
      </c>
      <c r="B29" s="218"/>
      <c r="C29" s="218" t="s">
        <v>206</v>
      </c>
      <c r="D29" s="257" t="s">
        <v>460</v>
      </c>
      <c r="E29" s="222"/>
      <c r="F29" s="222"/>
      <c r="G29" s="222"/>
      <c r="H29" s="222"/>
      <c r="I29" s="222"/>
      <c r="J29" s="222"/>
      <c r="K29" s="222"/>
      <c r="L29" s="222"/>
      <c r="M29" s="223">
        <v>5076775</v>
      </c>
      <c r="N29" s="223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4">
        <f t="shared" si="2"/>
        <v>5076775</v>
      </c>
      <c r="Z29" s="224">
        <f t="shared" si="1"/>
        <v>0</v>
      </c>
      <c r="AA29" s="235"/>
    </row>
    <row r="30" spans="1:27" s="260" customFormat="1" x14ac:dyDescent="0.25">
      <c r="A30" s="217" t="s">
        <v>312</v>
      </c>
      <c r="B30" s="258" t="s">
        <v>206</v>
      </c>
      <c r="C30" s="258" t="s">
        <v>206</v>
      </c>
      <c r="D30" s="259" t="s">
        <v>210</v>
      </c>
      <c r="E30" s="209">
        <v>44891000</v>
      </c>
      <c r="F30" s="209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24">
        <f t="shared" si="2"/>
        <v>44891000</v>
      </c>
      <c r="Z30" s="224">
        <f t="shared" si="1"/>
        <v>0</v>
      </c>
      <c r="AA30" s="235"/>
    </row>
    <row r="31" spans="1:27" s="260" customFormat="1" x14ac:dyDescent="0.25">
      <c r="A31" s="217" t="s">
        <v>313</v>
      </c>
      <c r="B31" s="258"/>
      <c r="C31" s="258" t="s">
        <v>206</v>
      </c>
      <c r="D31" s="259" t="s">
        <v>532</v>
      </c>
      <c r="E31" s="209">
        <v>400000</v>
      </c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24">
        <f>E31+G31+I31+M31+O31+Q31+W31+K31+S31+U31</f>
        <v>400000</v>
      </c>
      <c r="Z31" s="224">
        <f>F31+H31+J31+L31+N31+P31+R31+V31+X31</f>
        <v>0</v>
      </c>
      <c r="AA31" s="235"/>
    </row>
    <row r="32" spans="1:27" s="260" customFormat="1" x14ac:dyDescent="0.25">
      <c r="A32" s="217" t="s">
        <v>314</v>
      </c>
      <c r="B32" s="258"/>
      <c r="C32" s="258" t="s">
        <v>206</v>
      </c>
      <c r="D32" s="259" t="s">
        <v>533</v>
      </c>
      <c r="E32" s="209"/>
      <c r="F32" s="209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>
        <v>21457000</v>
      </c>
      <c r="T32" s="209"/>
      <c r="U32" s="209"/>
      <c r="V32" s="209"/>
      <c r="W32" s="209"/>
      <c r="X32" s="209"/>
      <c r="Y32" s="224">
        <f t="shared" ref="Y32" si="3">E32+G32+I32+M32+O32+Q32+W32+K32+S32+U32</f>
        <v>21457000</v>
      </c>
      <c r="Z32" s="224">
        <f t="shared" si="1"/>
        <v>0</v>
      </c>
      <c r="AA32" s="235"/>
    </row>
    <row r="33" spans="1:27" s="260" customFormat="1" x14ac:dyDescent="0.25">
      <c r="A33" s="217" t="s">
        <v>315</v>
      </c>
      <c r="B33" s="258" t="s">
        <v>208</v>
      </c>
      <c r="C33" s="258" t="s">
        <v>393</v>
      </c>
      <c r="D33" s="259" t="s">
        <v>211</v>
      </c>
      <c r="E33" s="208">
        <v>8000000</v>
      </c>
      <c r="F33" s="208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24">
        <f>E33+G33+I33+M33+O33+Q33+W33+K33+S33+U33</f>
        <v>8000000</v>
      </c>
      <c r="Z33" s="224">
        <f t="shared" si="1"/>
        <v>0</v>
      </c>
      <c r="AA33" s="235"/>
    </row>
    <row r="34" spans="1:27" s="260" customFormat="1" x14ac:dyDescent="0.25">
      <c r="A34" s="217" t="s">
        <v>316</v>
      </c>
      <c r="B34" s="258"/>
      <c r="C34" s="258" t="s">
        <v>208</v>
      </c>
      <c r="D34" s="259" t="s">
        <v>471</v>
      </c>
      <c r="E34" s="208">
        <v>1056000</v>
      </c>
      <c r="F34" s="208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24">
        <f t="shared" ref="Y34:Y42" si="4">E34+G34+I34+M34+O34+Q34+W34+K34+S34+U34</f>
        <v>1056000</v>
      </c>
      <c r="Z34" s="224">
        <f t="shared" si="1"/>
        <v>0</v>
      </c>
      <c r="AA34" s="235"/>
    </row>
    <row r="35" spans="1:27" s="260" customFormat="1" x14ac:dyDescent="0.25">
      <c r="A35" s="217" t="s">
        <v>317</v>
      </c>
      <c r="B35" s="258"/>
      <c r="C35" s="258" t="s">
        <v>208</v>
      </c>
      <c r="D35" s="259" t="s">
        <v>560</v>
      </c>
      <c r="E35" s="208">
        <v>7000000</v>
      </c>
      <c r="F35" s="208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24">
        <f t="shared" si="4"/>
        <v>7000000</v>
      </c>
      <c r="Z35" s="224">
        <f t="shared" si="1"/>
        <v>0</v>
      </c>
      <c r="AA35" s="235"/>
    </row>
    <row r="36" spans="1:27" s="260" customFormat="1" x14ac:dyDescent="0.25">
      <c r="A36" s="217" t="s">
        <v>318</v>
      </c>
      <c r="B36" s="258" t="s">
        <v>206</v>
      </c>
      <c r="C36" s="258" t="s">
        <v>206</v>
      </c>
      <c r="D36" s="259" t="s">
        <v>274</v>
      </c>
      <c r="E36" s="208"/>
      <c r="F36" s="208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>
        <v>155652336</v>
      </c>
      <c r="V36" s="209"/>
      <c r="W36" s="209"/>
      <c r="X36" s="209"/>
      <c r="Y36" s="224">
        <f t="shared" si="4"/>
        <v>155652336</v>
      </c>
      <c r="Z36" s="224">
        <f t="shared" si="1"/>
        <v>0</v>
      </c>
      <c r="AA36" s="235"/>
    </row>
    <row r="37" spans="1:27" s="260" customFormat="1" x14ac:dyDescent="0.25">
      <c r="A37" s="217" t="s">
        <v>319</v>
      </c>
      <c r="B37" s="43"/>
      <c r="C37" s="43" t="s">
        <v>393</v>
      </c>
      <c r="D37" s="44" t="s">
        <v>493</v>
      </c>
      <c r="E37" s="208"/>
      <c r="F37" s="208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24">
        <f t="shared" si="4"/>
        <v>0</v>
      </c>
      <c r="Z37" s="224">
        <f t="shared" si="1"/>
        <v>0</v>
      </c>
      <c r="AA37" s="235"/>
    </row>
    <row r="38" spans="1:27" s="260" customFormat="1" x14ac:dyDescent="0.25">
      <c r="A38" s="217" t="s">
        <v>320</v>
      </c>
      <c r="B38" s="43"/>
      <c r="C38" s="43" t="s">
        <v>393</v>
      </c>
      <c r="D38" s="44" t="s">
        <v>494</v>
      </c>
      <c r="E38" s="208"/>
      <c r="F38" s="208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24">
        <f t="shared" si="4"/>
        <v>0</v>
      </c>
      <c r="Z38" s="224">
        <f t="shared" si="1"/>
        <v>0</v>
      </c>
      <c r="AA38" s="235"/>
    </row>
    <row r="39" spans="1:27" s="260" customFormat="1" x14ac:dyDescent="0.25">
      <c r="A39" s="217" t="s">
        <v>508</v>
      </c>
      <c r="B39" s="43"/>
      <c r="C39" s="43" t="s">
        <v>208</v>
      </c>
      <c r="D39" s="44" t="s">
        <v>492</v>
      </c>
      <c r="E39" s="208"/>
      <c r="F39" s="208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24">
        <f t="shared" si="4"/>
        <v>0</v>
      </c>
      <c r="Z39" s="224">
        <f t="shared" si="1"/>
        <v>0</v>
      </c>
      <c r="AA39" s="235"/>
    </row>
    <row r="40" spans="1:27" s="260" customFormat="1" x14ac:dyDescent="0.25">
      <c r="A40" s="217" t="s">
        <v>321</v>
      </c>
      <c r="B40" s="43"/>
      <c r="C40" s="43" t="s">
        <v>208</v>
      </c>
      <c r="D40" s="44" t="s">
        <v>495</v>
      </c>
      <c r="E40" s="208"/>
      <c r="F40" s="208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24">
        <f t="shared" si="4"/>
        <v>0</v>
      </c>
      <c r="Z40" s="224">
        <f t="shared" si="1"/>
        <v>0</v>
      </c>
      <c r="AA40" s="235"/>
    </row>
    <row r="41" spans="1:27" s="260" customFormat="1" x14ac:dyDescent="0.25">
      <c r="A41" s="217" t="s">
        <v>479</v>
      </c>
      <c r="B41" s="43"/>
      <c r="C41" s="43" t="s">
        <v>208</v>
      </c>
      <c r="D41" s="201" t="s">
        <v>469</v>
      </c>
      <c r="E41" s="208"/>
      <c r="F41" s="208"/>
      <c r="G41" s="209"/>
      <c r="H41" s="209"/>
      <c r="I41" s="209"/>
      <c r="J41" s="209"/>
      <c r="K41" s="209"/>
      <c r="L41" s="209"/>
      <c r="M41" s="209"/>
      <c r="N41" s="209"/>
      <c r="O41" s="209">
        <v>343055000</v>
      </c>
      <c r="P41" s="209"/>
      <c r="Q41" s="209"/>
      <c r="R41" s="209"/>
      <c r="S41" s="209"/>
      <c r="T41" s="209"/>
      <c r="U41" s="209"/>
      <c r="V41" s="209"/>
      <c r="W41" s="209"/>
      <c r="X41" s="209"/>
      <c r="Y41" s="224">
        <f t="shared" si="4"/>
        <v>343055000</v>
      </c>
      <c r="Z41" s="224">
        <f t="shared" si="1"/>
        <v>0</v>
      </c>
      <c r="AA41" s="235"/>
    </row>
    <row r="42" spans="1:27" s="260" customFormat="1" x14ac:dyDescent="0.25">
      <c r="A42" s="217" t="s">
        <v>509</v>
      </c>
      <c r="B42" s="43"/>
      <c r="C42" s="43" t="s">
        <v>208</v>
      </c>
      <c r="D42" s="201" t="s">
        <v>470</v>
      </c>
      <c r="E42" s="208"/>
      <c r="F42" s="208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24">
        <f t="shared" si="4"/>
        <v>0</v>
      </c>
      <c r="Z42" s="224">
        <f t="shared" si="1"/>
        <v>0</v>
      </c>
      <c r="AA42" s="235"/>
    </row>
    <row r="43" spans="1:27" s="260" customFormat="1" x14ac:dyDescent="0.25">
      <c r="A43" s="217" t="s">
        <v>322</v>
      </c>
      <c r="B43" s="43"/>
      <c r="C43" s="43" t="s">
        <v>208</v>
      </c>
      <c r="D43" s="201" t="s">
        <v>534</v>
      </c>
      <c r="E43" s="208"/>
      <c r="F43" s="208"/>
      <c r="G43" s="209"/>
      <c r="H43" s="209"/>
      <c r="I43" s="209"/>
      <c r="J43" s="209"/>
      <c r="K43" s="209"/>
      <c r="L43" s="209"/>
      <c r="M43" s="209"/>
      <c r="N43" s="209"/>
      <c r="O43" s="209">
        <v>25299000</v>
      </c>
      <c r="P43" s="209"/>
      <c r="Q43" s="209"/>
      <c r="R43" s="209"/>
      <c r="S43" s="209"/>
      <c r="T43" s="209"/>
      <c r="U43" s="209"/>
      <c r="V43" s="209"/>
      <c r="W43" s="209"/>
      <c r="X43" s="209"/>
      <c r="Y43" s="224">
        <f>E43+G43+I43+M43+O43+Q43+W43+K43+S43+U43</f>
        <v>25299000</v>
      </c>
      <c r="Z43" s="224">
        <f t="shared" si="1"/>
        <v>0</v>
      </c>
      <c r="AA43" s="235"/>
    </row>
    <row r="44" spans="1:27" s="260" customFormat="1" x14ac:dyDescent="0.25">
      <c r="A44" s="217" t="s">
        <v>480</v>
      </c>
      <c r="B44" s="258"/>
      <c r="C44" s="258" t="s">
        <v>206</v>
      </c>
      <c r="D44" s="201" t="s">
        <v>501</v>
      </c>
      <c r="E44" s="208"/>
      <c r="F44" s="208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>
        <v>500000000</v>
      </c>
      <c r="X44" s="209"/>
      <c r="Y44" s="224">
        <f>E44+G44+I44+M44+O44+Q44+W44+K44+S44+U44</f>
        <v>500000000</v>
      </c>
      <c r="Z44" s="224">
        <f t="shared" si="1"/>
        <v>0</v>
      </c>
      <c r="AA44" s="235"/>
    </row>
    <row r="45" spans="1:27" s="260" customFormat="1" x14ac:dyDescent="0.25">
      <c r="A45" s="217" t="s">
        <v>510</v>
      </c>
      <c r="B45" s="258" t="s">
        <v>206</v>
      </c>
      <c r="C45" s="258" t="s">
        <v>206</v>
      </c>
      <c r="D45" s="259" t="s">
        <v>212</v>
      </c>
      <c r="E45" s="208">
        <v>1242000</v>
      </c>
      <c r="F45" s="208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24">
        <f t="shared" ref="Y45:Y46" si="5">E45+G45+I45+M45+O45+Q45+W45+K45+S45+U45</f>
        <v>1242000</v>
      </c>
      <c r="Z45" s="224">
        <f t="shared" si="1"/>
        <v>0</v>
      </c>
      <c r="AA45" s="235"/>
    </row>
    <row r="46" spans="1:27" s="260" customFormat="1" x14ac:dyDescent="0.25">
      <c r="A46" s="217" t="s">
        <v>457</v>
      </c>
      <c r="B46" s="258"/>
      <c r="C46" s="258" t="s">
        <v>206</v>
      </c>
      <c r="D46" s="259" t="s">
        <v>535</v>
      </c>
      <c r="E46" s="208">
        <v>94000</v>
      </c>
      <c r="F46" s="208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24">
        <f t="shared" si="5"/>
        <v>94000</v>
      </c>
      <c r="Z46" s="224">
        <f t="shared" si="1"/>
        <v>0</v>
      </c>
      <c r="AA46" s="235"/>
    </row>
    <row r="47" spans="1:27" ht="15.75" x14ac:dyDescent="0.25">
      <c r="A47" s="217" t="s">
        <v>481</v>
      </c>
      <c r="B47" s="218"/>
      <c r="C47" s="218"/>
      <c r="D47" s="220" t="s">
        <v>213</v>
      </c>
      <c r="E47" s="224">
        <f>SUM(E6:E46)</f>
        <v>62691000</v>
      </c>
      <c r="F47" s="224">
        <f t="shared" ref="F47:X47" si="6">SUM(F6:F46)</f>
        <v>0</v>
      </c>
      <c r="G47" s="224">
        <f t="shared" si="6"/>
        <v>227260000</v>
      </c>
      <c r="H47" s="224">
        <f t="shared" si="6"/>
        <v>0</v>
      </c>
      <c r="I47" s="224">
        <f t="shared" si="6"/>
        <v>798886177</v>
      </c>
      <c r="J47" s="224">
        <f t="shared" si="6"/>
        <v>0</v>
      </c>
      <c r="K47" s="224">
        <f t="shared" si="6"/>
        <v>0</v>
      </c>
      <c r="L47" s="224">
        <f t="shared" si="6"/>
        <v>0</v>
      </c>
      <c r="M47" s="224">
        <f t="shared" si="6"/>
        <v>33101775</v>
      </c>
      <c r="N47" s="224">
        <f t="shared" si="6"/>
        <v>0</v>
      </c>
      <c r="O47" s="224">
        <f t="shared" si="6"/>
        <v>368354000</v>
      </c>
      <c r="P47" s="224">
        <f t="shared" si="6"/>
        <v>0</v>
      </c>
      <c r="Q47" s="224">
        <f t="shared" si="6"/>
        <v>0</v>
      </c>
      <c r="R47" s="224">
        <f t="shared" si="6"/>
        <v>0</v>
      </c>
      <c r="S47" s="224">
        <f t="shared" si="6"/>
        <v>21457000</v>
      </c>
      <c r="T47" s="224">
        <f t="shared" si="6"/>
        <v>0</v>
      </c>
      <c r="U47" s="224">
        <f t="shared" si="6"/>
        <v>155652336</v>
      </c>
      <c r="V47" s="224">
        <f t="shared" si="6"/>
        <v>0</v>
      </c>
      <c r="W47" s="224">
        <f t="shared" si="6"/>
        <v>522000000</v>
      </c>
      <c r="X47" s="224">
        <f t="shared" si="6"/>
        <v>0</v>
      </c>
      <c r="Y47" s="224">
        <f>SUM(Y6:Y46)</f>
        <v>2189402288</v>
      </c>
      <c r="Z47" s="224">
        <f>SUM(Z6:Z46)</f>
        <v>0</v>
      </c>
      <c r="AA47" s="235"/>
    </row>
    <row r="48" spans="1:27" x14ac:dyDescent="0.25">
      <c r="A48" s="217" t="s">
        <v>482</v>
      </c>
      <c r="B48" s="218"/>
      <c r="C48" s="218"/>
      <c r="D48" s="225" t="s">
        <v>214</v>
      </c>
      <c r="E48" s="226">
        <f>E6+E7+E8+E9+E10+E14+E15+E16+E18+E19+E20+E21+E24+E25+E26+E29+E30+E33+E36+E45+E37+E38+E12+E31+E46</f>
        <v>54635000</v>
      </c>
      <c r="F48" s="226">
        <f t="shared" ref="F48" si="7">F6+F7+F8+F9+F10+F14+F15+F16+F18+F19+F20+F21+F24+F25+F26+F29+F30+F33+F36+F45+F37+F38+F12</f>
        <v>0</v>
      </c>
      <c r="G48" s="226">
        <f>G6+G7+G8+G9+G10+G14+G15+G16+G18+G19+G20+G21+G24+G25+G26+G29+G30+G33+G36+G45+G37+G38+G12+G11+G13</f>
        <v>227260000</v>
      </c>
      <c r="H48" s="226">
        <f t="shared" ref="H48:V48" si="8">H6+H7+H8+H9+H10+H14+H15+H16+H18+H19+H20+H21+H24+H25+H26+H29+H30+H33+H36+H45+H37+H38+H12+H11</f>
        <v>0</v>
      </c>
      <c r="I48" s="226">
        <f>I6+I7+I8+I9+I10+I14+I15+I16+I18+I19+I20+I21+I24+I25+I26+I29+I30+I33+I36+I45+I37+I38+I12+I11+I22</f>
        <v>696299616</v>
      </c>
      <c r="J48" s="226">
        <f>J6+J7+J8+J9+J10+J14+J15+J16+J18+J19+J20+J21+J24+J25+J26+J29+J30+J33+J36+J45+J37+J38+J12+J11+J22</f>
        <v>0</v>
      </c>
      <c r="K48" s="226">
        <f t="shared" si="8"/>
        <v>0</v>
      </c>
      <c r="L48" s="226">
        <f t="shared" si="8"/>
        <v>0</v>
      </c>
      <c r="M48" s="226">
        <f>M6+M7+M8+M9+M10+M14+M15+M16+M18+M19+M20+M21+M24+M25+M26+M29+M30+M33+M36+M45+M37+M38+M12+M11</f>
        <v>32158775</v>
      </c>
      <c r="N48" s="226">
        <f t="shared" si="8"/>
        <v>0</v>
      </c>
      <c r="O48" s="226">
        <f>O6+O7+O8+O9+O10+O14+O15+O16+O18+O19+O20+O21+O24+O25+O26+O29+O30+O33+O36+O45+O37+O38+O12+O11</f>
        <v>0</v>
      </c>
      <c r="P48" s="226">
        <f t="shared" si="8"/>
        <v>0</v>
      </c>
      <c r="Q48" s="226">
        <f t="shared" si="8"/>
        <v>0</v>
      </c>
      <c r="R48" s="226">
        <f t="shared" si="8"/>
        <v>0</v>
      </c>
      <c r="S48" s="226">
        <f>S6+S7+S8+S9+S10+S14+S15+S16+S18+S19+S20+S21+S24+S25+S26+S29+S30+S33+S36+S45+S37+S38+S12+S11+S32</f>
        <v>21457000</v>
      </c>
      <c r="T48" s="226">
        <f t="shared" si="8"/>
        <v>0</v>
      </c>
      <c r="U48" s="226">
        <f t="shared" si="8"/>
        <v>155652336</v>
      </c>
      <c r="V48" s="226">
        <f t="shared" si="8"/>
        <v>0</v>
      </c>
      <c r="W48" s="226">
        <f>W6+W7+W8+W9+W10+W14+W15+W16+W18+W19+W20+W21+W24+W25+W26+W29+W30+W33+W36+W45+W37+W38+W12+W11+W47</f>
        <v>522000000</v>
      </c>
      <c r="X48" s="226">
        <f>X6+X7+X8+X9+X10+X14+X15+X16+X18+X19+X20+X21+X24+X25+X26+X29+X30+X33+X36+X45+X37+X38+X12+X11+X47</f>
        <v>0</v>
      </c>
      <c r="Y48" s="226">
        <f>Y6+Y7+Y8+Y9+Y10+Y14+Y15+Y16+Y18+Y19+Y20+Y21+Y24+Y25+Y26+Y29+Y30+Y33+Y36+Y45+Y37+Y38+Y12+Y11+Y44+Y46+Y31+Y32+Y23+Y13+Y22</f>
        <v>1709462727</v>
      </c>
      <c r="Z48" s="226">
        <f>Z6+Z7+Z8+Z9+Z10+Z14+Z15+Z16+Z18+Z19+Z20+Z21+Z24+Z25+Z26+Z29+Z30+Z33+Z36+Z45+Z37+Z38+Z12+Z11+Z44</f>
        <v>0</v>
      </c>
      <c r="AA48" s="235"/>
    </row>
    <row r="49" spans="1:28" s="241" customFormat="1" x14ac:dyDescent="0.25">
      <c r="A49" s="217" t="s">
        <v>323</v>
      </c>
      <c r="B49" s="218"/>
      <c r="C49" s="218"/>
      <c r="D49" s="225" t="s">
        <v>263</v>
      </c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38"/>
      <c r="X49" s="238"/>
      <c r="Y49" s="226">
        <f>SUM(E49:X49)</f>
        <v>0</v>
      </c>
      <c r="Z49" s="239">
        <f>F49+H49+J49+N49+P49+R49+X49+L49+V49</f>
        <v>0</v>
      </c>
      <c r="AA49" s="242"/>
      <c r="AB49" s="242"/>
    </row>
    <row r="50" spans="1:28" x14ac:dyDescent="0.25">
      <c r="A50" s="217" t="s">
        <v>324</v>
      </c>
      <c r="B50" s="218"/>
      <c r="C50" s="225"/>
      <c r="D50" s="225" t="s">
        <v>215</v>
      </c>
      <c r="E50" s="226">
        <f>E17+E27+E41+E42+E34+E39+E40+E35</f>
        <v>8056000</v>
      </c>
      <c r="F50" s="226">
        <f t="shared" ref="F50:Z50" si="9">F17+F27+F41+F42+F34+F39+F40</f>
        <v>0</v>
      </c>
      <c r="G50" s="226">
        <f t="shared" si="9"/>
        <v>0</v>
      </c>
      <c r="H50" s="226">
        <f t="shared" si="9"/>
        <v>0</v>
      </c>
      <c r="I50" s="226">
        <f t="shared" si="9"/>
        <v>102586561</v>
      </c>
      <c r="J50" s="226">
        <f t="shared" si="9"/>
        <v>0</v>
      </c>
      <c r="K50" s="226">
        <f t="shared" si="9"/>
        <v>0</v>
      </c>
      <c r="L50" s="226">
        <f t="shared" si="9"/>
        <v>0</v>
      </c>
      <c r="M50" s="226">
        <f>M17+M27+M41+M42+M34+M39+M40+M28</f>
        <v>943000</v>
      </c>
      <c r="N50" s="226">
        <f t="shared" si="9"/>
        <v>0</v>
      </c>
      <c r="O50" s="226">
        <f>O17+O27+O41+O42+O34+O39+O40+O43</f>
        <v>368354000</v>
      </c>
      <c r="P50" s="226">
        <f t="shared" si="9"/>
        <v>0</v>
      </c>
      <c r="Q50" s="226">
        <f t="shared" si="9"/>
        <v>0</v>
      </c>
      <c r="R50" s="226">
        <f t="shared" si="9"/>
        <v>0</v>
      </c>
      <c r="S50" s="226">
        <f t="shared" si="9"/>
        <v>0</v>
      </c>
      <c r="T50" s="226">
        <f t="shared" si="9"/>
        <v>0</v>
      </c>
      <c r="U50" s="226">
        <f t="shared" si="9"/>
        <v>0</v>
      </c>
      <c r="V50" s="226">
        <f t="shared" si="9"/>
        <v>0</v>
      </c>
      <c r="W50" s="226">
        <f t="shared" si="9"/>
        <v>0</v>
      </c>
      <c r="X50" s="226">
        <f t="shared" si="9"/>
        <v>0</v>
      </c>
      <c r="Y50" s="226">
        <f>Y17+Y27+Y41+Y42+Y34+Y39+Y40+Y28+Y43+Y35</f>
        <v>479939561</v>
      </c>
      <c r="Z50" s="226">
        <f t="shared" si="9"/>
        <v>0</v>
      </c>
      <c r="AA50" s="242"/>
      <c r="AB50" s="242"/>
    </row>
    <row r="51" spans="1:28" x14ac:dyDescent="0.25">
      <c r="A51" s="217" t="s">
        <v>325</v>
      </c>
      <c r="B51" s="218"/>
      <c r="C51" s="221"/>
      <c r="D51" s="227" t="s">
        <v>269</v>
      </c>
      <c r="E51" s="228">
        <f>SUM(E52:E54)</f>
        <v>160000</v>
      </c>
      <c r="F51" s="228">
        <f>SUM(F52:F54)</f>
        <v>0</v>
      </c>
      <c r="G51" s="228">
        <f>SUM(G52:G54)</f>
        <v>0</v>
      </c>
      <c r="H51" s="228">
        <f t="shared" ref="H51:V51" si="10">SUM(H52:H54)</f>
        <v>0</v>
      </c>
      <c r="I51" s="228">
        <f t="shared" si="10"/>
        <v>0</v>
      </c>
      <c r="J51" s="228">
        <f t="shared" si="10"/>
        <v>0</v>
      </c>
      <c r="K51" s="228">
        <f t="shared" si="10"/>
        <v>0</v>
      </c>
      <c r="L51" s="228">
        <f t="shared" si="10"/>
        <v>0</v>
      </c>
      <c r="M51" s="228">
        <f t="shared" si="10"/>
        <v>0</v>
      </c>
      <c r="N51" s="228">
        <f t="shared" si="10"/>
        <v>0</v>
      </c>
      <c r="O51" s="228">
        <f t="shared" si="10"/>
        <v>0</v>
      </c>
      <c r="P51" s="228">
        <f t="shared" si="10"/>
        <v>0</v>
      </c>
      <c r="Q51" s="228">
        <f t="shared" si="10"/>
        <v>0</v>
      </c>
      <c r="R51" s="228">
        <f t="shared" si="10"/>
        <v>0</v>
      </c>
      <c r="S51" s="228">
        <f t="shared" si="10"/>
        <v>0</v>
      </c>
      <c r="T51" s="228">
        <f t="shared" si="10"/>
        <v>0</v>
      </c>
      <c r="U51" s="228">
        <f t="shared" si="10"/>
        <v>2028123</v>
      </c>
      <c r="V51" s="228">
        <f t="shared" si="10"/>
        <v>0</v>
      </c>
      <c r="W51" s="228"/>
      <c r="X51" s="228"/>
      <c r="Y51" s="228">
        <f>SUM(Y52:Y54)</f>
        <v>2188123</v>
      </c>
      <c r="Z51" s="228">
        <f>SUM(Z52:Z54)</f>
        <v>0</v>
      </c>
      <c r="AA51" s="242"/>
      <c r="AB51" s="242"/>
    </row>
    <row r="52" spans="1:28" x14ac:dyDescent="0.25">
      <c r="A52" s="217" t="s">
        <v>326</v>
      </c>
      <c r="B52" s="218"/>
      <c r="C52" s="218" t="s">
        <v>206</v>
      </c>
      <c r="D52" s="229" t="s">
        <v>216</v>
      </c>
      <c r="E52" s="230">
        <f>'[1]8. PMH bev.'!D12</f>
        <v>160000</v>
      </c>
      <c r="F52" s="230">
        <f>'[1]8. PMH bev.'!E12</f>
        <v>0</v>
      </c>
      <c r="G52" s="230"/>
      <c r="H52" s="230"/>
      <c r="I52" s="230"/>
      <c r="J52" s="230"/>
      <c r="K52" s="230"/>
      <c r="L52" s="230"/>
      <c r="M52" s="230"/>
      <c r="N52" s="230"/>
      <c r="O52" s="230"/>
      <c r="P52" s="230"/>
      <c r="Q52" s="230"/>
      <c r="R52" s="230"/>
      <c r="S52" s="230"/>
      <c r="T52" s="230"/>
      <c r="U52" s="230">
        <f>'[1]8. PMH bev.'!R10</f>
        <v>2028123</v>
      </c>
      <c r="V52" s="230">
        <f>'[1]8. PMH bev.'!S12</f>
        <v>0</v>
      </c>
      <c r="W52" s="230"/>
      <c r="X52" s="230"/>
      <c r="Y52" s="239">
        <f t="shared" ref="Y52:Z54" si="11">E52+G52+I52+M52+O52+Q52+W52+U52</f>
        <v>2188123</v>
      </c>
      <c r="Z52" s="239">
        <f t="shared" si="11"/>
        <v>0</v>
      </c>
      <c r="AA52" s="242"/>
      <c r="AB52" s="242"/>
    </row>
    <row r="53" spans="1:28" s="241" customFormat="1" x14ac:dyDescent="0.25">
      <c r="A53" s="217" t="s">
        <v>327</v>
      </c>
      <c r="B53" s="218"/>
      <c r="C53" s="218" t="s">
        <v>208</v>
      </c>
      <c r="D53" s="229" t="s">
        <v>217</v>
      </c>
      <c r="E53" s="230"/>
      <c r="F53" s="230"/>
      <c r="G53" s="230"/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9">
        <f t="shared" si="11"/>
        <v>0</v>
      </c>
      <c r="Z53" s="239">
        <f t="shared" si="11"/>
        <v>0</v>
      </c>
      <c r="AA53" s="242"/>
      <c r="AB53" s="242"/>
    </row>
    <row r="54" spans="1:28" x14ac:dyDescent="0.25">
      <c r="A54" s="217" t="s">
        <v>328</v>
      </c>
      <c r="B54" s="218"/>
      <c r="C54" s="218" t="s">
        <v>268</v>
      </c>
      <c r="D54" s="229" t="s">
        <v>263</v>
      </c>
      <c r="E54" s="230"/>
      <c r="F54" s="230"/>
      <c r="G54" s="230"/>
      <c r="H54" s="230"/>
      <c r="I54" s="230"/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0"/>
      <c r="U54" s="230"/>
      <c r="V54" s="230"/>
      <c r="W54" s="230"/>
      <c r="X54" s="240"/>
      <c r="Y54" s="239">
        <f t="shared" si="11"/>
        <v>0</v>
      </c>
      <c r="Z54" s="239">
        <f t="shared" si="11"/>
        <v>0</v>
      </c>
      <c r="AA54" s="242"/>
      <c r="AB54" s="242"/>
    </row>
    <row r="55" spans="1:28" x14ac:dyDescent="0.25">
      <c r="A55" s="217" t="s">
        <v>329</v>
      </c>
      <c r="B55" s="218"/>
      <c r="C55" s="221"/>
      <c r="D55" s="227" t="s">
        <v>218</v>
      </c>
      <c r="E55" s="228">
        <f>SUM(E56:E57)</f>
        <v>10000</v>
      </c>
      <c r="F55" s="228">
        <f>SUM(F56:F57)</f>
        <v>0</v>
      </c>
      <c r="G55" s="228">
        <f t="shared" ref="G55:V55" si="12">SUM(G56:G57)</f>
        <v>0</v>
      </c>
      <c r="H55" s="228">
        <f t="shared" si="12"/>
        <v>0</v>
      </c>
      <c r="I55" s="228">
        <f t="shared" si="12"/>
        <v>0</v>
      </c>
      <c r="J55" s="228">
        <f t="shared" si="12"/>
        <v>0</v>
      </c>
      <c r="K55" s="228">
        <f t="shared" si="12"/>
        <v>0</v>
      </c>
      <c r="L55" s="228">
        <f t="shared" si="12"/>
        <v>0</v>
      </c>
      <c r="M55" s="228">
        <f t="shared" si="12"/>
        <v>0</v>
      </c>
      <c r="N55" s="228">
        <f t="shared" si="12"/>
        <v>0</v>
      </c>
      <c r="O55" s="228">
        <f t="shared" si="12"/>
        <v>0</v>
      </c>
      <c r="P55" s="228">
        <f t="shared" si="12"/>
        <v>0</v>
      </c>
      <c r="Q55" s="228">
        <f t="shared" si="12"/>
        <v>0</v>
      </c>
      <c r="R55" s="228">
        <f t="shared" si="12"/>
        <v>0</v>
      </c>
      <c r="S55" s="228">
        <f t="shared" si="12"/>
        <v>0</v>
      </c>
      <c r="T55" s="228">
        <f t="shared" si="12"/>
        <v>0</v>
      </c>
      <c r="U55" s="228">
        <f t="shared" si="12"/>
        <v>219416</v>
      </c>
      <c r="V55" s="228">
        <f t="shared" si="12"/>
        <v>0</v>
      </c>
      <c r="W55" s="228"/>
      <c r="X55" s="228"/>
      <c r="Y55" s="228">
        <f>SUM(Y56:Y57)</f>
        <v>229416</v>
      </c>
      <c r="Z55" s="228">
        <f>SUM(Z56:Z57)</f>
        <v>0</v>
      </c>
      <c r="AA55" s="242"/>
      <c r="AB55" s="242"/>
    </row>
    <row r="56" spans="1:28" s="241" customFormat="1" x14ac:dyDescent="0.25">
      <c r="A56" s="217" t="s">
        <v>330</v>
      </c>
      <c r="B56" s="218"/>
      <c r="C56" s="218" t="s">
        <v>206</v>
      </c>
      <c r="D56" s="229" t="s">
        <v>216</v>
      </c>
      <c r="E56" s="230">
        <f>'[1]10. VE bev'!D6</f>
        <v>10000</v>
      </c>
      <c r="F56" s="230"/>
      <c r="G56" s="230"/>
      <c r="H56" s="230"/>
      <c r="I56" s="230"/>
      <c r="J56" s="230"/>
      <c r="K56" s="230"/>
      <c r="L56" s="230"/>
      <c r="M56" s="230"/>
      <c r="N56" s="230"/>
      <c r="O56" s="230"/>
      <c r="P56" s="230"/>
      <c r="Q56" s="230"/>
      <c r="R56" s="230"/>
      <c r="S56" s="230"/>
      <c r="T56" s="230"/>
      <c r="U56" s="230">
        <f>'[1]10. VE bev'!N8</f>
        <v>219416</v>
      </c>
      <c r="V56" s="230">
        <f>'[1]10. VE bev'!O10</f>
        <v>0</v>
      </c>
      <c r="W56" s="230"/>
      <c r="X56" s="230"/>
      <c r="Y56" s="230">
        <f>E56+G56+I56+K56+M56+O56+Q56+W56+U56</f>
        <v>229416</v>
      </c>
      <c r="Z56" s="230">
        <f>F56+H56+J56+L56+N56+P56+R56+X56+V56</f>
        <v>0</v>
      </c>
      <c r="AA56" s="242"/>
      <c r="AB56" s="242"/>
    </row>
    <row r="57" spans="1:28" x14ac:dyDescent="0.25">
      <c r="A57" s="217" t="s">
        <v>331</v>
      </c>
      <c r="B57" s="218"/>
      <c r="C57" s="218" t="s">
        <v>208</v>
      </c>
      <c r="D57" s="229" t="s">
        <v>217</v>
      </c>
      <c r="E57" s="230"/>
      <c r="F57" s="230"/>
      <c r="G57" s="230"/>
      <c r="H57" s="230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40"/>
      <c r="X57" s="240"/>
      <c r="Y57" s="230">
        <f>E57+G57+I57+K57+M57+O57+Q57+W57+U57</f>
        <v>0</v>
      </c>
      <c r="Z57" s="230">
        <f>F57+H57+J57+L57+N57+P57+R57+X57+V57</f>
        <v>0</v>
      </c>
      <c r="AA57" s="242"/>
      <c r="AB57" s="242"/>
    </row>
    <row r="58" spans="1:28" x14ac:dyDescent="0.25">
      <c r="A58" s="217" t="s">
        <v>332</v>
      </c>
      <c r="B58" s="218"/>
      <c r="C58" s="221"/>
      <c r="D58" s="227" t="s">
        <v>219</v>
      </c>
      <c r="E58" s="228">
        <f>E59+E60</f>
        <v>44735000</v>
      </c>
      <c r="F58" s="228">
        <f>F59+F60</f>
        <v>0</v>
      </c>
      <c r="G58" s="228">
        <f t="shared" ref="G58:V58" si="13">G59+G60</f>
        <v>0</v>
      </c>
      <c r="H58" s="228">
        <f t="shared" si="13"/>
        <v>0</v>
      </c>
      <c r="I58" s="228">
        <f t="shared" si="13"/>
        <v>0</v>
      </c>
      <c r="J58" s="228">
        <f t="shared" si="13"/>
        <v>0</v>
      </c>
      <c r="K58" s="228">
        <f t="shared" si="13"/>
        <v>0</v>
      </c>
      <c r="L58" s="228">
        <f t="shared" si="13"/>
        <v>0</v>
      </c>
      <c r="M58" s="228">
        <f t="shared" si="13"/>
        <v>0</v>
      </c>
      <c r="N58" s="228">
        <f t="shared" si="13"/>
        <v>0</v>
      </c>
      <c r="O58" s="228">
        <f t="shared" si="13"/>
        <v>0</v>
      </c>
      <c r="P58" s="228">
        <f t="shared" si="13"/>
        <v>0</v>
      </c>
      <c r="Q58" s="228">
        <f t="shared" si="13"/>
        <v>0</v>
      </c>
      <c r="R58" s="228">
        <f t="shared" si="13"/>
        <v>0</v>
      </c>
      <c r="S58" s="228">
        <f t="shared" si="13"/>
        <v>0</v>
      </c>
      <c r="T58" s="228">
        <f t="shared" si="13"/>
        <v>0</v>
      </c>
      <c r="U58" s="228">
        <f t="shared" si="13"/>
        <v>203216</v>
      </c>
      <c r="V58" s="228">
        <f t="shared" si="13"/>
        <v>0</v>
      </c>
      <c r="W58" s="228"/>
      <c r="X58" s="228"/>
      <c r="Y58" s="228">
        <f t="shared" ref="Y58:Z58" si="14">SUM(Y59:Y60)</f>
        <v>44938216</v>
      </c>
      <c r="Z58" s="228">
        <f t="shared" si="14"/>
        <v>0</v>
      </c>
      <c r="AA58" s="242"/>
      <c r="AB58" s="242"/>
    </row>
    <row r="59" spans="1:28" s="241" customFormat="1" x14ac:dyDescent="0.25">
      <c r="A59" s="217" t="s">
        <v>333</v>
      </c>
      <c r="B59" s="218"/>
      <c r="C59" s="218" t="s">
        <v>206</v>
      </c>
      <c r="D59" s="229" t="s">
        <v>216</v>
      </c>
      <c r="E59" s="230">
        <f>'[1]9. GKP bev'!D20</f>
        <v>4941000</v>
      </c>
      <c r="F59" s="230">
        <f>'[1]9. GKP bev'!E20</f>
        <v>0</v>
      </c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>
        <f>'[1]9. GKP bev'!R20</f>
        <v>203216</v>
      </c>
      <c r="V59" s="230">
        <v>0</v>
      </c>
      <c r="W59" s="230"/>
      <c r="X59" s="230"/>
      <c r="Y59" s="239">
        <f>E59+G59+I59+M59+O59+Q59+W59+U59</f>
        <v>5144216</v>
      </c>
      <c r="Z59" s="239">
        <f>F59+H59+J59+N59+P59+R59+X59+V59</f>
        <v>0</v>
      </c>
      <c r="AA59" s="242"/>
      <c r="AB59" s="242"/>
    </row>
    <row r="60" spans="1:28" x14ac:dyDescent="0.25">
      <c r="A60" s="217" t="s">
        <v>334</v>
      </c>
      <c r="B60" s="218"/>
      <c r="C60" s="218" t="s">
        <v>208</v>
      </c>
      <c r="D60" s="229" t="s">
        <v>217</v>
      </c>
      <c r="E60" s="230">
        <f>'[1]9. GKP bev'!D21</f>
        <v>39794000</v>
      </c>
      <c r="F60" s="230">
        <f>'[1]9. GKP bev'!E21</f>
        <v>0</v>
      </c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>
        <f>'[1]9. GKP bev'!S21</f>
        <v>0</v>
      </c>
      <c r="W60" s="230"/>
      <c r="X60" s="230"/>
      <c r="Y60" s="239">
        <f>E60+G60+I60+M60+O60+Q60+W60+U60</f>
        <v>39794000</v>
      </c>
      <c r="Z60" s="239">
        <f>F60+H60+J60+N60+P60+R60+X60+V60</f>
        <v>0</v>
      </c>
      <c r="AA60" s="242"/>
      <c r="AB60" s="242"/>
    </row>
    <row r="61" spans="1:28" x14ac:dyDescent="0.25">
      <c r="A61" s="217" t="s">
        <v>335</v>
      </c>
      <c r="B61" s="218"/>
      <c r="C61" s="221"/>
      <c r="D61" s="227" t="s">
        <v>276</v>
      </c>
      <c r="E61" s="228">
        <f>SUM(E62:E63)</f>
        <v>1076000</v>
      </c>
      <c r="F61" s="228">
        <f t="shared" ref="F61:V61" si="15">SUM(F62:F63)</f>
        <v>0</v>
      </c>
      <c r="G61" s="228">
        <f t="shared" si="15"/>
        <v>0</v>
      </c>
      <c r="H61" s="228">
        <f t="shared" si="15"/>
        <v>0</v>
      </c>
      <c r="I61" s="228">
        <f t="shared" si="15"/>
        <v>0</v>
      </c>
      <c r="J61" s="228">
        <f t="shared" si="15"/>
        <v>0</v>
      </c>
      <c r="K61" s="228">
        <f t="shared" si="15"/>
        <v>0</v>
      </c>
      <c r="L61" s="228">
        <f t="shared" si="15"/>
        <v>0</v>
      </c>
      <c r="M61" s="228">
        <f t="shared" si="15"/>
        <v>0</v>
      </c>
      <c r="N61" s="228">
        <f t="shared" si="15"/>
        <v>0</v>
      </c>
      <c r="O61" s="228">
        <f t="shared" si="15"/>
        <v>0</v>
      </c>
      <c r="P61" s="228">
        <f t="shared" si="15"/>
        <v>0</v>
      </c>
      <c r="Q61" s="228">
        <f t="shared" si="15"/>
        <v>0</v>
      </c>
      <c r="R61" s="228">
        <f t="shared" si="15"/>
        <v>0</v>
      </c>
      <c r="S61" s="228">
        <f t="shared" si="15"/>
        <v>0</v>
      </c>
      <c r="T61" s="228">
        <f t="shared" si="15"/>
        <v>0</v>
      </c>
      <c r="U61" s="228">
        <f t="shared" si="15"/>
        <v>65835</v>
      </c>
      <c r="V61" s="228">
        <f t="shared" si="15"/>
        <v>0</v>
      </c>
      <c r="W61" s="228"/>
      <c r="X61" s="228"/>
      <c r="Y61" s="228">
        <f>SUM(Y62:Y63)</f>
        <v>1141835</v>
      </c>
      <c r="Z61" s="228">
        <f>SUM(Z62:Z63)</f>
        <v>0</v>
      </c>
      <c r="AA61" s="242"/>
      <c r="AB61" s="242"/>
    </row>
    <row r="62" spans="1:28" x14ac:dyDescent="0.25">
      <c r="A62" s="217" t="s">
        <v>336</v>
      </c>
      <c r="B62" s="218"/>
      <c r="C62" s="218" t="s">
        <v>206</v>
      </c>
      <c r="D62" s="231" t="s">
        <v>216</v>
      </c>
      <c r="E62" s="230">
        <f>'[1]11. MH bev.'!D16</f>
        <v>167000</v>
      </c>
      <c r="F62" s="230">
        <f>'[1]11. MH bev.'!E16</f>
        <v>0</v>
      </c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>
        <f>'11. MH bev.'!P16</f>
        <v>65835</v>
      </c>
      <c r="V62" s="230"/>
      <c r="W62" s="230"/>
      <c r="X62" s="230"/>
      <c r="Y62" s="239">
        <f>E62+G62+I62+K62+M62+O62+Q62+W62+U62</f>
        <v>232835</v>
      </c>
      <c r="Z62" s="239">
        <f>F62+H62+J62+L62+N62+P62+R62+X62+V62</f>
        <v>0</v>
      </c>
      <c r="AA62" s="242"/>
      <c r="AB62" s="242"/>
    </row>
    <row r="63" spans="1:28" s="241" customFormat="1" x14ac:dyDescent="0.25">
      <c r="A63" s="217" t="s">
        <v>337</v>
      </c>
      <c r="B63" s="218"/>
      <c r="C63" s="218" t="s">
        <v>208</v>
      </c>
      <c r="D63" s="229" t="s">
        <v>217</v>
      </c>
      <c r="E63" s="230">
        <f>'[1]11. MH bev.'!D17</f>
        <v>909000</v>
      </c>
      <c r="F63" s="230">
        <f>'[1]11. MH bev.'!E17</f>
        <v>0</v>
      </c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230">
        <f>'[1]11. MH bev.'!L17</f>
        <v>0</v>
      </c>
      <c r="R63" s="230">
        <f>'[1]11. MH bev.'!M17</f>
        <v>0</v>
      </c>
      <c r="S63" s="230"/>
      <c r="T63" s="230"/>
      <c r="U63" s="230"/>
      <c r="V63" s="230">
        <f>'[1]11. MH bev.'!Q16</f>
        <v>0</v>
      </c>
      <c r="W63" s="230"/>
      <c r="X63" s="230"/>
      <c r="Y63" s="239">
        <f>E63+G63+I63+K63+M63+O63+Q63+W63+U63</f>
        <v>909000</v>
      </c>
      <c r="Z63" s="239">
        <f>F63+H63+J63+L63+N63+P63+R63+X63+V63</f>
        <v>0</v>
      </c>
      <c r="AA63" s="242"/>
      <c r="AB63" s="242"/>
    </row>
    <row r="64" spans="1:28" ht="15.75" x14ac:dyDescent="0.25">
      <c r="A64" s="217" t="s">
        <v>338</v>
      </c>
      <c r="B64" s="218"/>
      <c r="C64" s="221"/>
      <c r="D64" s="220" t="s">
        <v>220</v>
      </c>
      <c r="E64" s="228">
        <f>E51+E55+E58+E47+E61</f>
        <v>108672000</v>
      </c>
      <c r="F64" s="228">
        <f t="shared" ref="F64:Z64" si="16">F51+F55+F58+F47+F61</f>
        <v>0</v>
      </c>
      <c r="G64" s="228">
        <f t="shared" si="16"/>
        <v>227260000</v>
      </c>
      <c r="H64" s="228">
        <f t="shared" si="16"/>
        <v>0</v>
      </c>
      <c r="I64" s="228">
        <f t="shared" si="16"/>
        <v>798886177</v>
      </c>
      <c r="J64" s="228">
        <f t="shared" si="16"/>
        <v>0</v>
      </c>
      <c r="K64" s="228">
        <f t="shared" si="16"/>
        <v>0</v>
      </c>
      <c r="L64" s="228">
        <f t="shared" si="16"/>
        <v>0</v>
      </c>
      <c r="M64" s="228">
        <f t="shared" si="16"/>
        <v>33101775</v>
      </c>
      <c r="N64" s="228">
        <f t="shared" si="16"/>
        <v>0</v>
      </c>
      <c r="O64" s="228">
        <f t="shared" si="16"/>
        <v>368354000</v>
      </c>
      <c r="P64" s="228">
        <f t="shared" si="16"/>
        <v>0</v>
      </c>
      <c r="Q64" s="228">
        <f t="shared" si="16"/>
        <v>0</v>
      </c>
      <c r="R64" s="228">
        <f t="shared" si="16"/>
        <v>0</v>
      </c>
      <c r="S64" s="228">
        <f t="shared" si="16"/>
        <v>21457000</v>
      </c>
      <c r="T64" s="228">
        <f t="shared" si="16"/>
        <v>0</v>
      </c>
      <c r="U64" s="228">
        <f t="shared" si="16"/>
        <v>158168926</v>
      </c>
      <c r="V64" s="228">
        <f t="shared" si="16"/>
        <v>0</v>
      </c>
      <c r="W64" s="228">
        <f t="shared" si="16"/>
        <v>522000000</v>
      </c>
      <c r="X64" s="228">
        <f t="shared" si="16"/>
        <v>0</v>
      </c>
      <c r="Y64" s="228">
        <f>Y51+Y55+Y58+Y47+Y61</f>
        <v>2237899878</v>
      </c>
      <c r="Z64" s="228">
        <f t="shared" si="16"/>
        <v>0</v>
      </c>
      <c r="AA64" s="235"/>
    </row>
    <row r="65" spans="1:28" ht="15.75" x14ac:dyDescent="0.25">
      <c r="A65" s="217" t="s">
        <v>339</v>
      </c>
      <c r="B65" s="218"/>
      <c r="C65" s="221"/>
      <c r="D65" s="220"/>
      <c r="E65" s="232"/>
      <c r="F65" s="232"/>
      <c r="G65" s="232"/>
      <c r="H65" s="232"/>
      <c r="I65" s="232"/>
      <c r="J65" s="232"/>
      <c r="K65" s="232"/>
      <c r="L65" s="232"/>
      <c r="M65" s="232"/>
      <c r="N65" s="232"/>
      <c r="O65" s="232"/>
      <c r="P65" s="232"/>
      <c r="Q65" s="232"/>
      <c r="R65" s="232"/>
      <c r="S65" s="232"/>
      <c r="T65" s="232"/>
      <c r="U65" s="232"/>
      <c r="V65" s="232"/>
      <c r="W65" s="232"/>
      <c r="X65" s="232"/>
      <c r="Y65" s="228"/>
      <c r="Z65" s="228"/>
      <c r="AA65" s="235"/>
    </row>
    <row r="66" spans="1:28" x14ac:dyDescent="0.25">
      <c r="A66" s="217" t="s">
        <v>340</v>
      </c>
      <c r="B66" s="218"/>
      <c r="C66" s="225"/>
      <c r="D66" s="225" t="s">
        <v>221</v>
      </c>
      <c r="E66" s="226">
        <f>E48+E52+E56+E59+E62</f>
        <v>59913000</v>
      </c>
      <c r="F66" s="226">
        <f t="shared" ref="F66:Z66" si="17">F48+F52+F56+F59+F62</f>
        <v>0</v>
      </c>
      <c r="G66" s="226">
        <f t="shared" si="17"/>
        <v>227260000</v>
      </c>
      <c r="H66" s="226">
        <f t="shared" si="17"/>
        <v>0</v>
      </c>
      <c r="I66" s="226">
        <f t="shared" si="17"/>
        <v>696299616</v>
      </c>
      <c r="J66" s="226">
        <f t="shared" si="17"/>
        <v>0</v>
      </c>
      <c r="K66" s="226">
        <f t="shared" si="17"/>
        <v>0</v>
      </c>
      <c r="L66" s="226">
        <f t="shared" si="17"/>
        <v>0</v>
      </c>
      <c r="M66" s="226">
        <f t="shared" si="17"/>
        <v>32158775</v>
      </c>
      <c r="N66" s="226">
        <f t="shared" si="17"/>
        <v>0</v>
      </c>
      <c r="O66" s="226">
        <f t="shared" si="17"/>
        <v>0</v>
      </c>
      <c r="P66" s="226">
        <f t="shared" si="17"/>
        <v>0</v>
      </c>
      <c r="Q66" s="226">
        <f t="shared" si="17"/>
        <v>0</v>
      </c>
      <c r="R66" s="226">
        <f t="shared" si="17"/>
        <v>0</v>
      </c>
      <c r="S66" s="226">
        <f t="shared" si="17"/>
        <v>21457000</v>
      </c>
      <c r="T66" s="226">
        <f t="shared" si="17"/>
        <v>0</v>
      </c>
      <c r="U66" s="226">
        <f>U48+U52+U56+U59+U62</f>
        <v>158168926</v>
      </c>
      <c r="V66" s="226">
        <f>V48+V52+V56+V59+V62</f>
        <v>0</v>
      </c>
      <c r="W66" s="226">
        <f t="shared" si="17"/>
        <v>522000000</v>
      </c>
      <c r="X66" s="226">
        <f t="shared" si="17"/>
        <v>0</v>
      </c>
      <c r="Y66" s="226">
        <f>Y48+Y52+Y56+Y59+Y62</f>
        <v>1717257317</v>
      </c>
      <c r="Z66" s="226">
        <f t="shared" si="17"/>
        <v>0</v>
      </c>
    </row>
    <row r="67" spans="1:28" s="241" customFormat="1" x14ac:dyDescent="0.25">
      <c r="A67" s="217" t="s">
        <v>341</v>
      </c>
      <c r="B67" s="218"/>
      <c r="C67" s="225"/>
      <c r="D67" s="225" t="s">
        <v>222</v>
      </c>
      <c r="E67" s="226">
        <f t="shared" ref="E67:Z67" si="18">E50+E53+E57+E60+E63</f>
        <v>48759000</v>
      </c>
      <c r="F67" s="226">
        <f t="shared" si="18"/>
        <v>0</v>
      </c>
      <c r="G67" s="226">
        <f t="shared" si="18"/>
        <v>0</v>
      </c>
      <c r="H67" s="226">
        <f t="shared" si="18"/>
        <v>0</v>
      </c>
      <c r="I67" s="226">
        <f t="shared" si="18"/>
        <v>102586561</v>
      </c>
      <c r="J67" s="226">
        <f t="shared" si="18"/>
        <v>0</v>
      </c>
      <c r="K67" s="226">
        <f t="shared" si="18"/>
        <v>0</v>
      </c>
      <c r="L67" s="226">
        <f t="shared" si="18"/>
        <v>0</v>
      </c>
      <c r="M67" s="226">
        <f t="shared" si="18"/>
        <v>943000</v>
      </c>
      <c r="N67" s="226">
        <f t="shared" si="18"/>
        <v>0</v>
      </c>
      <c r="O67" s="226">
        <f t="shared" si="18"/>
        <v>368354000</v>
      </c>
      <c r="P67" s="226">
        <f t="shared" si="18"/>
        <v>0</v>
      </c>
      <c r="Q67" s="226">
        <f t="shared" si="18"/>
        <v>0</v>
      </c>
      <c r="R67" s="226">
        <f t="shared" si="18"/>
        <v>0</v>
      </c>
      <c r="S67" s="226">
        <f t="shared" si="18"/>
        <v>0</v>
      </c>
      <c r="T67" s="226">
        <f t="shared" si="18"/>
        <v>0</v>
      </c>
      <c r="U67" s="226">
        <f t="shared" si="18"/>
        <v>0</v>
      </c>
      <c r="V67" s="226">
        <f t="shared" si="18"/>
        <v>0</v>
      </c>
      <c r="W67" s="226">
        <f t="shared" si="18"/>
        <v>0</v>
      </c>
      <c r="X67" s="226">
        <f t="shared" si="18"/>
        <v>0</v>
      </c>
      <c r="Y67" s="226">
        <f t="shared" si="18"/>
        <v>520642561</v>
      </c>
      <c r="Z67" s="226">
        <f t="shared" si="18"/>
        <v>0</v>
      </c>
    </row>
    <row r="68" spans="1:28" x14ac:dyDescent="0.25">
      <c r="A68" s="217" t="s">
        <v>342</v>
      </c>
      <c r="B68" s="218"/>
      <c r="C68" s="225"/>
      <c r="D68" s="225" t="s">
        <v>277</v>
      </c>
      <c r="E68" s="226">
        <f>E54</f>
        <v>0</v>
      </c>
      <c r="F68" s="226">
        <f t="shared" ref="F68:Z68" si="19">F54</f>
        <v>0</v>
      </c>
      <c r="G68" s="226">
        <f t="shared" si="19"/>
        <v>0</v>
      </c>
      <c r="H68" s="226">
        <f t="shared" si="19"/>
        <v>0</v>
      </c>
      <c r="I68" s="226">
        <f t="shared" si="19"/>
        <v>0</v>
      </c>
      <c r="J68" s="226">
        <f t="shared" si="19"/>
        <v>0</v>
      </c>
      <c r="K68" s="226">
        <f t="shared" si="19"/>
        <v>0</v>
      </c>
      <c r="L68" s="226">
        <f t="shared" si="19"/>
        <v>0</v>
      </c>
      <c r="M68" s="226">
        <f t="shared" si="19"/>
        <v>0</v>
      </c>
      <c r="N68" s="226">
        <f t="shared" si="19"/>
        <v>0</v>
      </c>
      <c r="O68" s="226">
        <f t="shared" si="19"/>
        <v>0</v>
      </c>
      <c r="P68" s="226">
        <f t="shared" si="19"/>
        <v>0</v>
      </c>
      <c r="Q68" s="226">
        <f t="shared" si="19"/>
        <v>0</v>
      </c>
      <c r="R68" s="226">
        <f t="shared" si="19"/>
        <v>0</v>
      </c>
      <c r="S68" s="226">
        <f t="shared" si="19"/>
        <v>0</v>
      </c>
      <c r="T68" s="226">
        <f t="shared" si="19"/>
        <v>0</v>
      </c>
      <c r="U68" s="226">
        <f t="shared" si="19"/>
        <v>0</v>
      </c>
      <c r="V68" s="226">
        <f t="shared" si="19"/>
        <v>0</v>
      </c>
      <c r="W68" s="226">
        <f t="shared" si="19"/>
        <v>0</v>
      </c>
      <c r="X68" s="226">
        <f t="shared" si="19"/>
        <v>0</v>
      </c>
      <c r="Y68" s="226">
        <f t="shared" si="19"/>
        <v>0</v>
      </c>
      <c r="Z68" s="226">
        <f t="shared" si="19"/>
        <v>0</v>
      </c>
    </row>
    <row r="69" spans="1:28" x14ac:dyDescent="0.25">
      <c r="A69" s="217" t="s">
        <v>343</v>
      </c>
      <c r="B69" s="218"/>
      <c r="C69" s="233"/>
      <c r="D69" s="233" t="s">
        <v>223</v>
      </c>
      <c r="E69" s="234">
        <f>SUM(E66:E68)</f>
        <v>108672000</v>
      </c>
      <c r="F69" s="234">
        <f t="shared" ref="F69:X69" si="20">SUM(F66:F68)</f>
        <v>0</v>
      </c>
      <c r="G69" s="234">
        <f t="shared" si="20"/>
        <v>227260000</v>
      </c>
      <c r="H69" s="234">
        <f t="shared" si="20"/>
        <v>0</v>
      </c>
      <c r="I69" s="234">
        <f t="shared" si="20"/>
        <v>798886177</v>
      </c>
      <c r="J69" s="234">
        <f t="shared" si="20"/>
        <v>0</v>
      </c>
      <c r="K69" s="234">
        <f t="shared" si="20"/>
        <v>0</v>
      </c>
      <c r="L69" s="234">
        <f t="shared" si="20"/>
        <v>0</v>
      </c>
      <c r="M69" s="234">
        <f t="shared" si="20"/>
        <v>33101775</v>
      </c>
      <c r="N69" s="234">
        <f t="shared" si="20"/>
        <v>0</v>
      </c>
      <c r="O69" s="234">
        <f t="shared" si="20"/>
        <v>368354000</v>
      </c>
      <c r="P69" s="234">
        <f t="shared" si="20"/>
        <v>0</v>
      </c>
      <c r="Q69" s="234">
        <f t="shared" si="20"/>
        <v>0</v>
      </c>
      <c r="R69" s="234">
        <f t="shared" si="20"/>
        <v>0</v>
      </c>
      <c r="S69" s="234">
        <f t="shared" si="20"/>
        <v>21457000</v>
      </c>
      <c r="T69" s="234">
        <f t="shared" si="20"/>
        <v>0</v>
      </c>
      <c r="U69" s="234">
        <f t="shared" si="20"/>
        <v>158168926</v>
      </c>
      <c r="V69" s="234">
        <f t="shared" si="20"/>
        <v>0</v>
      </c>
      <c r="W69" s="234">
        <f>SUM(W66:W68)</f>
        <v>522000000</v>
      </c>
      <c r="X69" s="234">
        <f t="shared" si="20"/>
        <v>0</v>
      </c>
      <c r="Y69" s="234">
        <f>SUM(Y66:Y68)</f>
        <v>2237899878</v>
      </c>
      <c r="Z69" s="234">
        <f>SUM(Z66:Z68)</f>
        <v>0</v>
      </c>
      <c r="AA69" s="235">
        <f>Z69-'[1]12.Önk kiad'!AC85</f>
        <v>0</v>
      </c>
      <c r="AB69" s="235">
        <f>Y69-'[1]12.Önk kiad'!AB85</f>
        <v>14500000</v>
      </c>
    </row>
    <row r="70" spans="1:28" x14ac:dyDescent="0.25">
      <c r="E70" s="216">
        <f>E69-E64</f>
        <v>0</v>
      </c>
      <c r="F70" s="216">
        <f t="shared" ref="F70:Z70" si="21">F69-F64</f>
        <v>0</v>
      </c>
      <c r="G70" s="216">
        <f t="shared" si="21"/>
        <v>0</v>
      </c>
      <c r="H70" s="216">
        <f t="shared" si="21"/>
        <v>0</v>
      </c>
      <c r="I70" s="216">
        <f t="shared" si="21"/>
        <v>0</v>
      </c>
      <c r="J70" s="216">
        <f t="shared" si="21"/>
        <v>0</v>
      </c>
      <c r="K70" s="216">
        <f t="shared" si="21"/>
        <v>0</v>
      </c>
      <c r="L70" s="216">
        <f t="shared" si="21"/>
        <v>0</v>
      </c>
      <c r="M70" s="216">
        <f t="shared" si="21"/>
        <v>0</v>
      </c>
      <c r="N70" s="216">
        <f t="shared" si="21"/>
        <v>0</v>
      </c>
      <c r="O70" s="216">
        <f t="shared" si="21"/>
        <v>0</v>
      </c>
      <c r="P70" s="216">
        <f t="shared" si="21"/>
        <v>0</v>
      </c>
      <c r="Q70" s="216">
        <f t="shared" si="21"/>
        <v>0</v>
      </c>
      <c r="R70" s="216">
        <f t="shared" si="21"/>
        <v>0</v>
      </c>
      <c r="S70" s="216">
        <f t="shared" si="21"/>
        <v>0</v>
      </c>
      <c r="T70" s="216">
        <f t="shared" si="21"/>
        <v>0</v>
      </c>
      <c r="U70" s="216">
        <f t="shared" si="21"/>
        <v>0</v>
      </c>
      <c r="V70" s="216">
        <f t="shared" si="21"/>
        <v>0</v>
      </c>
      <c r="W70" s="216">
        <f t="shared" si="21"/>
        <v>0</v>
      </c>
      <c r="X70" s="216">
        <f t="shared" si="21"/>
        <v>0</v>
      </c>
      <c r="Y70" s="216">
        <f>Y69-Y64</f>
        <v>0</v>
      </c>
      <c r="Z70" s="216">
        <f t="shared" si="21"/>
        <v>0</v>
      </c>
      <c r="AA70" s="235"/>
    </row>
    <row r="71" spans="1:28" x14ac:dyDescent="0.25">
      <c r="E71" s="235"/>
      <c r="F71" s="235"/>
      <c r="G71" s="235"/>
      <c r="H71" s="235"/>
      <c r="I71" s="235"/>
      <c r="J71" s="235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</row>
    <row r="72" spans="1:28" x14ac:dyDescent="0.25">
      <c r="Z72" s="216"/>
    </row>
    <row r="74" spans="1:28" x14ac:dyDescent="0.25">
      <c r="Z74" s="235"/>
    </row>
  </sheetData>
  <mergeCells count="24">
    <mergeCell ref="Q1:Y1"/>
    <mergeCell ref="D2:Z2"/>
    <mergeCell ref="E4:F4"/>
    <mergeCell ref="G4:H4"/>
    <mergeCell ref="I4:J4"/>
    <mergeCell ref="M4:N4"/>
    <mergeCell ref="O4:P4"/>
    <mergeCell ref="Q4:R4"/>
    <mergeCell ref="W4:X4"/>
    <mergeCell ref="Y4:Z4"/>
    <mergeCell ref="K4:L4"/>
    <mergeCell ref="U4:V4"/>
    <mergeCell ref="S4:T4"/>
    <mergeCell ref="E3:F3"/>
    <mergeCell ref="G3:H3"/>
    <mergeCell ref="I3:J3"/>
    <mergeCell ref="U3:V3"/>
    <mergeCell ref="W3:X3"/>
    <mergeCell ref="Y3:Z3"/>
    <mergeCell ref="K3:L3"/>
    <mergeCell ref="M3:N3"/>
    <mergeCell ref="O3:P3"/>
    <mergeCell ref="Q3:R3"/>
    <mergeCell ref="S3:T3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46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X13"/>
  <sheetViews>
    <sheetView zoomScaleNormal="100" zoomScaleSheetLayoutView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RowHeight="15" x14ac:dyDescent="0.25"/>
  <cols>
    <col min="1" max="1" width="6.140625" style="87" customWidth="1"/>
    <col min="2" max="2" width="15.7109375" style="87" customWidth="1"/>
    <col min="3" max="3" width="31.28515625" style="87" bestFit="1" customWidth="1"/>
    <col min="4" max="5" width="12.7109375" style="87" customWidth="1"/>
    <col min="6" max="7" width="12.85546875" style="87" customWidth="1"/>
    <col min="8" max="8" width="12.5703125" style="87" customWidth="1"/>
    <col min="9" max="9" width="11.85546875" style="87" customWidth="1"/>
    <col min="10" max="10" width="11.28515625" style="87" customWidth="1"/>
    <col min="11" max="11" width="10.140625" style="87" customWidth="1"/>
    <col min="12" max="12" width="10.42578125" style="87" customWidth="1"/>
    <col min="13" max="13" width="8.42578125" style="87" customWidth="1"/>
    <col min="14" max="14" width="10.5703125" style="87" customWidth="1"/>
    <col min="15" max="15" width="10.42578125" style="87" customWidth="1"/>
    <col min="16" max="16" width="12.7109375" style="87" customWidth="1"/>
    <col min="17" max="17" width="13.7109375" style="87" customWidth="1"/>
    <col min="18" max="18" width="11.28515625" style="87" customWidth="1"/>
    <col min="19" max="19" width="11" style="87" customWidth="1"/>
    <col min="20" max="20" width="12.5703125" style="87" customWidth="1"/>
    <col min="21" max="22" width="0" style="87" hidden="1" customWidth="1"/>
    <col min="23" max="23" width="13.28515625" style="87" customWidth="1"/>
    <col min="24" max="16384" width="9.140625" style="87"/>
  </cols>
  <sheetData>
    <row r="1" spans="1:24" x14ac:dyDescent="0.25">
      <c r="L1" s="318" t="s">
        <v>536</v>
      </c>
      <c r="M1" s="318"/>
      <c r="N1" s="318"/>
      <c r="O1" s="318"/>
      <c r="P1" s="318"/>
      <c r="Q1" s="318"/>
      <c r="R1" s="318"/>
      <c r="S1" s="318"/>
      <c r="T1" s="318"/>
    </row>
    <row r="2" spans="1:24" ht="43.5" customHeight="1" x14ac:dyDescent="0.25">
      <c r="A2" s="104"/>
      <c r="B2" s="104"/>
      <c r="C2" s="319" t="s">
        <v>537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20"/>
    </row>
    <row r="3" spans="1:24" ht="43.5" customHeight="1" x14ac:dyDescent="0.25">
      <c r="A3" s="101" t="s">
        <v>147</v>
      </c>
      <c r="B3" s="101" t="s">
        <v>170</v>
      </c>
      <c r="C3" s="248" t="s">
        <v>148</v>
      </c>
      <c r="D3" s="317" t="s">
        <v>149</v>
      </c>
      <c r="E3" s="317"/>
      <c r="F3" s="317" t="s">
        <v>150</v>
      </c>
      <c r="G3" s="317"/>
      <c r="H3" s="317" t="s">
        <v>188</v>
      </c>
      <c r="I3" s="317"/>
      <c r="J3" s="317" t="s">
        <v>194</v>
      </c>
      <c r="K3" s="317"/>
      <c r="L3" s="317" t="s">
        <v>195</v>
      </c>
      <c r="M3" s="317"/>
      <c r="N3" s="317" t="s">
        <v>196</v>
      </c>
      <c r="O3" s="317"/>
      <c r="P3" s="317" t="s">
        <v>197</v>
      </c>
      <c r="Q3" s="317"/>
      <c r="R3" s="317" t="s">
        <v>245</v>
      </c>
      <c r="S3" s="317"/>
      <c r="T3" s="317" t="s">
        <v>230</v>
      </c>
      <c r="U3" s="317"/>
      <c r="V3" s="317"/>
      <c r="W3" s="317"/>
    </row>
    <row r="4" spans="1:24" ht="81.75" customHeight="1" x14ac:dyDescent="0.25">
      <c r="A4" s="159" t="s">
        <v>3</v>
      </c>
      <c r="B4" s="89" t="s">
        <v>198</v>
      </c>
      <c r="C4" s="90" t="s">
        <v>199</v>
      </c>
      <c r="D4" s="316" t="s">
        <v>158</v>
      </c>
      <c r="E4" s="316"/>
      <c r="F4" s="316" t="s">
        <v>157</v>
      </c>
      <c r="G4" s="316"/>
      <c r="H4" s="316" t="s">
        <v>201</v>
      </c>
      <c r="I4" s="316"/>
      <c r="J4" s="316" t="s">
        <v>202</v>
      </c>
      <c r="K4" s="316"/>
      <c r="L4" s="316" t="s">
        <v>203</v>
      </c>
      <c r="M4" s="316"/>
      <c r="N4" s="316" t="s">
        <v>224</v>
      </c>
      <c r="O4" s="316"/>
      <c r="P4" s="316" t="s">
        <v>225</v>
      </c>
      <c r="Q4" s="316"/>
      <c r="R4" s="316" t="s">
        <v>274</v>
      </c>
      <c r="S4" s="316"/>
      <c r="T4" s="316" t="s">
        <v>205</v>
      </c>
      <c r="U4" s="316"/>
      <c r="V4" s="316"/>
      <c r="W4" s="316"/>
    </row>
    <row r="5" spans="1:24" ht="57" x14ac:dyDescent="0.25">
      <c r="A5" s="159" t="s">
        <v>5</v>
      </c>
      <c r="B5" s="88"/>
      <c r="C5" s="91" t="s">
        <v>226</v>
      </c>
      <c r="D5" s="247" t="s">
        <v>526</v>
      </c>
      <c r="E5" s="247" t="s">
        <v>527</v>
      </c>
      <c r="F5" s="247" t="s">
        <v>526</v>
      </c>
      <c r="G5" s="247" t="s">
        <v>527</v>
      </c>
      <c r="H5" s="247" t="s">
        <v>526</v>
      </c>
      <c r="I5" s="247" t="s">
        <v>527</v>
      </c>
      <c r="J5" s="247" t="s">
        <v>526</v>
      </c>
      <c r="K5" s="247" t="s">
        <v>527</v>
      </c>
      <c r="L5" s="247" t="s">
        <v>526</v>
      </c>
      <c r="M5" s="247" t="s">
        <v>527</v>
      </c>
      <c r="N5" s="247" t="s">
        <v>526</v>
      </c>
      <c r="O5" s="247" t="s">
        <v>527</v>
      </c>
      <c r="P5" s="247" t="s">
        <v>526</v>
      </c>
      <c r="Q5" s="247" t="s">
        <v>527</v>
      </c>
      <c r="R5" s="247" t="s">
        <v>526</v>
      </c>
      <c r="S5" s="247" t="s">
        <v>527</v>
      </c>
      <c r="T5" s="247" t="s">
        <v>526</v>
      </c>
      <c r="U5" s="247" t="s">
        <v>517</v>
      </c>
      <c r="V5" s="247" t="s">
        <v>516</v>
      </c>
      <c r="W5" s="247" t="s">
        <v>527</v>
      </c>
    </row>
    <row r="6" spans="1:24" x14ac:dyDescent="0.25">
      <c r="A6" s="159" t="s">
        <v>15</v>
      </c>
      <c r="B6" s="88" t="s">
        <v>268</v>
      </c>
      <c r="C6" s="92" t="s">
        <v>263</v>
      </c>
      <c r="D6" s="93"/>
      <c r="E6" s="93"/>
      <c r="F6" s="93"/>
      <c r="G6" s="93"/>
      <c r="H6" s="134"/>
      <c r="I6" s="134"/>
      <c r="J6" s="134"/>
      <c r="K6" s="134"/>
      <c r="L6" s="134"/>
      <c r="M6" s="134"/>
      <c r="N6" s="134"/>
      <c r="O6" s="134"/>
      <c r="P6" s="135"/>
      <c r="Q6" s="135"/>
      <c r="R6" s="135"/>
      <c r="S6" s="135"/>
      <c r="T6" s="136">
        <f>D6+F6+H6+N6+J6+L6+P6+R6</f>
        <v>0</v>
      </c>
      <c r="U6" s="136">
        <f t="shared" ref="U6:W13" si="0">E6+G6+I6+J6+K6+M6+Q6+L6</f>
        <v>0</v>
      </c>
      <c r="V6" s="136">
        <f t="shared" si="0"/>
        <v>0</v>
      </c>
      <c r="W6" s="136">
        <f t="shared" si="0"/>
        <v>0</v>
      </c>
    </row>
    <row r="7" spans="1:24" x14ac:dyDescent="0.25">
      <c r="A7" s="159" t="s">
        <v>20</v>
      </c>
      <c r="B7" s="88" t="s">
        <v>206</v>
      </c>
      <c r="C7" s="92" t="s">
        <v>227</v>
      </c>
      <c r="D7" s="135">
        <v>160000</v>
      </c>
      <c r="E7" s="135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5"/>
      <c r="Q7" s="135"/>
      <c r="R7" s="135"/>
      <c r="S7" s="160"/>
      <c r="T7" s="136">
        <f t="shared" ref="T7:V13" si="1">D7+F7+H7+N7+J7+L7+P7+R7</f>
        <v>160000</v>
      </c>
      <c r="U7" s="136">
        <f t="shared" si="1"/>
        <v>0</v>
      </c>
      <c r="V7" s="136">
        <f t="shared" si="1"/>
        <v>160000</v>
      </c>
      <c r="W7" s="136">
        <f t="shared" si="0"/>
        <v>0</v>
      </c>
    </row>
    <row r="8" spans="1:24" x14ac:dyDescent="0.25">
      <c r="A8" s="159" t="s">
        <v>29</v>
      </c>
      <c r="B8" s="88" t="s">
        <v>206</v>
      </c>
      <c r="C8" s="92" t="s">
        <v>538</v>
      </c>
      <c r="D8" s="135"/>
      <c r="E8" s="135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5"/>
      <c r="Q8" s="135"/>
      <c r="R8" s="135"/>
      <c r="S8" s="160"/>
      <c r="T8" s="136">
        <f t="shared" si="1"/>
        <v>0</v>
      </c>
      <c r="U8" s="137"/>
      <c r="V8" s="137"/>
      <c r="W8" s="136">
        <f t="shared" si="0"/>
        <v>0</v>
      </c>
    </row>
    <row r="9" spans="1:24" x14ac:dyDescent="0.25">
      <c r="A9" s="159" t="s">
        <v>51</v>
      </c>
      <c r="B9" s="88" t="s">
        <v>206</v>
      </c>
      <c r="C9" s="92" t="s">
        <v>511</v>
      </c>
      <c r="D9" s="135"/>
      <c r="E9" s="135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5"/>
      <c r="Q9" s="135"/>
      <c r="R9" s="135"/>
      <c r="S9" s="160"/>
      <c r="T9" s="136">
        <f t="shared" si="1"/>
        <v>0</v>
      </c>
      <c r="U9" s="137">
        <v>219</v>
      </c>
      <c r="V9" s="137">
        <f>1673+87</f>
        <v>1760</v>
      </c>
      <c r="W9" s="136">
        <f t="shared" si="0"/>
        <v>0</v>
      </c>
    </row>
    <row r="10" spans="1:24" x14ac:dyDescent="0.25">
      <c r="A10" s="159" t="s">
        <v>53</v>
      </c>
      <c r="B10" s="88" t="s">
        <v>206</v>
      </c>
      <c r="C10" s="92" t="s">
        <v>539</v>
      </c>
      <c r="D10" s="135"/>
      <c r="E10" s="135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5">
        <v>242678877</v>
      </c>
      <c r="Q10" s="135"/>
      <c r="R10" s="135">
        <v>2028123</v>
      </c>
      <c r="S10" s="160"/>
      <c r="T10" s="136">
        <f t="shared" si="1"/>
        <v>244707000</v>
      </c>
      <c r="U10" s="137"/>
      <c r="V10" s="137"/>
      <c r="W10" s="136">
        <f t="shared" si="0"/>
        <v>0</v>
      </c>
    </row>
    <row r="11" spans="1:24" ht="15.75" x14ac:dyDescent="0.25">
      <c r="A11" s="159" t="s">
        <v>55</v>
      </c>
      <c r="B11" s="88"/>
      <c r="C11" s="91" t="s">
        <v>228</v>
      </c>
      <c r="D11" s="136">
        <f t="shared" ref="D11:F11" si="2">SUM(D6:D10)</f>
        <v>160000</v>
      </c>
      <c r="E11" s="136">
        <f t="shared" si="2"/>
        <v>0</v>
      </c>
      <c r="F11" s="136">
        <f t="shared" si="2"/>
        <v>0</v>
      </c>
      <c r="G11" s="136">
        <f>SUM(G6:G10)</f>
        <v>0</v>
      </c>
      <c r="H11" s="136">
        <f t="shared" ref="H11:S11" si="3">SUM(H6:H10)</f>
        <v>0</v>
      </c>
      <c r="I11" s="136">
        <f t="shared" si="3"/>
        <v>0</v>
      </c>
      <c r="J11" s="136">
        <f t="shared" si="3"/>
        <v>0</v>
      </c>
      <c r="K11" s="136">
        <f t="shared" si="3"/>
        <v>0</v>
      </c>
      <c r="L11" s="136">
        <f t="shared" si="3"/>
        <v>0</v>
      </c>
      <c r="M11" s="136">
        <f t="shared" si="3"/>
        <v>0</v>
      </c>
      <c r="N11" s="136">
        <f t="shared" si="3"/>
        <v>0</v>
      </c>
      <c r="O11" s="136">
        <f t="shared" si="3"/>
        <v>0</v>
      </c>
      <c r="P11" s="136">
        <f t="shared" si="3"/>
        <v>242678877</v>
      </c>
      <c r="Q11" s="136">
        <f t="shared" si="3"/>
        <v>0</v>
      </c>
      <c r="R11" s="136">
        <f t="shared" si="3"/>
        <v>2028123</v>
      </c>
      <c r="S11" s="136">
        <f t="shared" si="3"/>
        <v>0</v>
      </c>
      <c r="T11" s="136">
        <f>D11+F11+H11+N11+J11+L11+P11+R11</f>
        <v>244867000</v>
      </c>
      <c r="U11" s="136">
        <f t="shared" ref="U11:V11" si="4">SUM(U6:U9)</f>
        <v>219</v>
      </c>
      <c r="V11" s="136">
        <f t="shared" si="4"/>
        <v>161760</v>
      </c>
      <c r="W11" s="136">
        <f t="shared" si="0"/>
        <v>0</v>
      </c>
      <c r="X11" s="116"/>
    </row>
    <row r="12" spans="1:24" x14ac:dyDescent="0.25">
      <c r="A12" s="159" t="s">
        <v>57</v>
      </c>
      <c r="B12" s="94"/>
      <c r="C12" s="94" t="s">
        <v>229</v>
      </c>
      <c r="D12" s="137">
        <f>SUM(D7:D10)</f>
        <v>160000</v>
      </c>
      <c r="E12" s="137">
        <f t="shared" ref="E12:S12" si="5">SUM(E7:E10)</f>
        <v>0</v>
      </c>
      <c r="F12" s="137">
        <f t="shared" si="5"/>
        <v>0</v>
      </c>
      <c r="G12" s="137">
        <f t="shared" si="5"/>
        <v>0</v>
      </c>
      <c r="H12" s="137">
        <f t="shared" si="5"/>
        <v>0</v>
      </c>
      <c r="I12" s="137">
        <f t="shared" si="5"/>
        <v>0</v>
      </c>
      <c r="J12" s="137">
        <f t="shared" si="5"/>
        <v>0</v>
      </c>
      <c r="K12" s="137">
        <f t="shared" si="5"/>
        <v>0</v>
      </c>
      <c r="L12" s="137">
        <f t="shared" si="5"/>
        <v>0</v>
      </c>
      <c r="M12" s="137">
        <f t="shared" si="5"/>
        <v>0</v>
      </c>
      <c r="N12" s="137">
        <f t="shared" si="5"/>
        <v>0</v>
      </c>
      <c r="O12" s="137">
        <f t="shared" si="5"/>
        <v>0</v>
      </c>
      <c r="P12" s="137">
        <f t="shared" si="5"/>
        <v>242678877</v>
      </c>
      <c r="Q12" s="137">
        <f t="shared" si="5"/>
        <v>0</v>
      </c>
      <c r="R12" s="137">
        <f t="shared" si="5"/>
        <v>2028123</v>
      </c>
      <c r="S12" s="137">
        <f t="shared" si="5"/>
        <v>0</v>
      </c>
      <c r="T12" s="136">
        <f t="shared" si="1"/>
        <v>244867000</v>
      </c>
      <c r="U12" s="137">
        <f t="shared" ref="U12:V12" si="6">U7+U9</f>
        <v>219</v>
      </c>
      <c r="V12" s="137">
        <f t="shared" si="6"/>
        <v>161760</v>
      </c>
      <c r="W12" s="136">
        <f t="shared" si="0"/>
        <v>0</v>
      </c>
    </row>
    <row r="13" spans="1:24" x14ac:dyDescent="0.25">
      <c r="A13" s="159" t="s">
        <v>58</v>
      </c>
      <c r="B13" s="94"/>
      <c r="C13" s="94" t="s">
        <v>267</v>
      </c>
      <c r="D13" s="137">
        <f>D6</f>
        <v>0</v>
      </c>
      <c r="E13" s="137">
        <f t="shared" ref="E13:V13" si="7">E6</f>
        <v>0</v>
      </c>
      <c r="F13" s="137">
        <f t="shared" si="7"/>
        <v>0</v>
      </c>
      <c r="G13" s="137">
        <f t="shared" si="7"/>
        <v>0</v>
      </c>
      <c r="H13" s="137">
        <f t="shared" si="7"/>
        <v>0</v>
      </c>
      <c r="I13" s="137">
        <f t="shared" si="7"/>
        <v>0</v>
      </c>
      <c r="J13" s="137">
        <f t="shared" si="7"/>
        <v>0</v>
      </c>
      <c r="K13" s="137">
        <f t="shared" si="7"/>
        <v>0</v>
      </c>
      <c r="L13" s="137">
        <f t="shared" si="7"/>
        <v>0</v>
      </c>
      <c r="M13" s="137">
        <f t="shared" si="7"/>
        <v>0</v>
      </c>
      <c r="N13" s="137">
        <f t="shared" si="7"/>
        <v>0</v>
      </c>
      <c r="O13" s="137">
        <f t="shared" si="7"/>
        <v>0</v>
      </c>
      <c r="P13" s="137">
        <f t="shared" si="7"/>
        <v>0</v>
      </c>
      <c r="Q13" s="137">
        <f t="shared" si="7"/>
        <v>0</v>
      </c>
      <c r="R13" s="137">
        <f t="shared" si="7"/>
        <v>0</v>
      </c>
      <c r="S13" s="137">
        <f t="shared" si="7"/>
        <v>0</v>
      </c>
      <c r="T13" s="136">
        <f t="shared" si="1"/>
        <v>0</v>
      </c>
      <c r="U13" s="137">
        <f t="shared" si="7"/>
        <v>0</v>
      </c>
      <c r="V13" s="137">
        <f t="shared" si="7"/>
        <v>0</v>
      </c>
      <c r="W13" s="136">
        <f t="shared" si="0"/>
        <v>0</v>
      </c>
    </row>
  </sheetData>
  <mergeCells count="20">
    <mergeCell ref="L1:T1"/>
    <mergeCell ref="T4:W4"/>
    <mergeCell ref="C2:W2"/>
    <mergeCell ref="D3:E3"/>
    <mergeCell ref="F3:G3"/>
    <mergeCell ref="H3:I3"/>
    <mergeCell ref="J3:K3"/>
    <mergeCell ref="L3:M3"/>
    <mergeCell ref="R4:S4"/>
    <mergeCell ref="D4:E4"/>
    <mergeCell ref="F4:G4"/>
    <mergeCell ref="H4:I4"/>
    <mergeCell ref="J4:K4"/>
    <mergeCell ref="L4:M4"/>
    <mergeCell ref="N4:O4"/>
    <mergeCell ref="P4:Q4"/>
    <mergeCell ref="N3:O3"/>
    <mergeCell ref="P3:Q3"/>
    <mergeCell ref="R3:S3"/>
    <mergeCell ref="T3:W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X24"/>
  <sheetViews>
    <sheetView zoomScaleNormal="100" zoomScaleSheetLayoutView="100" workbookViewId="0">
      <pane xSplit="3" ySplit="5" topLeftCell="D6" activePane="bottomRight" state="frozen"/>
      <selection pane="topRight" activeCell="D1" sqref="D1"/>
      <selection pane="bottomLeft" activeCell="A5" sqref="A5"/>
      <selection pane="bottomRight" activeCell="C3" sqref="C3"/>
    </sheetView>
  </sheetViews>
  <sheetFormatPr defaultRowHeight="15" x14ac:dyDescent="0.25"/>
  <cols>
    <col min="1" max="1" width="5.28515625" style="95" customWidth="1"/>
    <col min="2" max="2" width="14.28515625" style="95" customWidth="1"/>
    <col min="3" max="3" width="31.5703125" style="95" customWidth="1"/>
    <col min="4" max="5" width="11.7109375" style="95" bestFit="1" customWidth="1"/>
    <col min="6" max="6" width="10.85546875" style="95" bestFit="1" customWidth="1"/>
    <col min="7" max="7" width="10.5703125" style="95" customWidth="1"/>
    <col min="8" max="8" width="10.85546875" style="95" bestFit="1" customWidth="1"/>
    <col min="9" max="9" width="10.28515625" style="95" customWidth="1"/>
    <col min="10" max="10" width="10.85546875" style="95" bestFit="1" customWidth="1"/>
    <col min="11" max="11" width="12.85546875" style="95" customWidth="1"/>
    <col min="12" max="12" width="10.85546875" style="95" bestFit="1" customWidth="1"/>
    <col min="13" max="13" width="13.7109375" style="95" customWidth="1"/>
    <col min="14" max="14" width="10.85546875" style="95" bestFit="1" customWidth="1"/>
    <col min="15" max="15" width="12.140625" style="95" customWidth="1"/>
    <col min="16" max="17" width="12.42578125" style="95" bestFit="1" customWidth="1"/>
    <col min="18" max="18" width="11.28515625" style="95" customWidth="1"/>
    <col min="19" max="19" width="10.5703125" style="95" customWidth="1"/>
    <col min="20" max="20" width="13.42578125" style="95" customWidth="1"/>
    <col min="21" max="21" width="0" style="97" hidden="1" customWidth="1"/>
    <col min="22" max="22" width="12.42578125" style="95" bestFit="1" customWidth="1"/>
    <col min="23" max="23" width="12.7109375" style="95" customWidth="1"/>
    <col min="24" max="24" width="13" style="95" customWidth="1"/>
    <col min="25" max="16384" width="9.140625" style="95"/>
  </cols>
  <sheetData>
    <row r="1" spans="1:24" x14ac:dyDescent="0.25">
      <c r="N1" s="87"/>
      <c r="O1" s="87"/>
      <c r="P1" s="87"/>
      <c r="Q1" s="87"/>
      <c r="R1" s="87"/>
      <c r="S1" s="87"/>
      <c r="T1" s="96" t="s">
        <v>540</v>
      </c>
    </row>
    <row r="2" spans="1:24" ht="18.75" x14ac:dyDescent="0.25">
      <c r="A2" s="104"/>
      <c r="B2" s="104"/>
      <c r="C2" s="321" t="s">
        <v>629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2"/>
    </row>
    <row r="3" spans="1:24" x14ac:dyDescent="0.25">
      <c r="A3" s="101" t="s">
        <v>147</v>
      </c>
      <c r="B3" s="101" t="s">
        <v>170</v>
      </c>
      <c r="C3" s="249" t="s">
        <v>148</v>
      </c>
      <c r="D3" s="323" t="s">
        <v>149</v>
      </c>
      <c r="E3" s="323"/>
      <c r="F3" s="323" t="s">
        <v>150</v>
      </c>
      <c r="G3" s="323"/>
      <c r="H3" s="323" t="s">
        <v>188</v>
      </c>
      <c r="I3" s="323"/>
      <c r="J3" s="323" t="s">
        <v>194</v>
      </c>
      <c r="K3" s="323"/>
      <c r="L3" s="323" t="s">
        <v>195</v>
      </c>
      <c r="M3" s="323"/>
      <c r="N3" s="323" t="s">
        <v>196</v>
      </c>
      <c r="O3" s="323"/>
      <c r="P3" s="323" t="s">
        <v>197</v>
      </c>
      <c r="Q3" s="323"/>
      <c r="R3" s="323" t="s">
        <v>245</v>
      </c>
      <c r="S3" s="323"/>
      <c r="T3" s="323" t="s">
        <v>230</v>
      </c>
      <c r="U3" s="323"/>
      <c r="V3" s="323"/>
    </row>
    <row r="4" spans="1:24" ht="57" customHeight="1" x14ac:dyDescent="0.25">
      <c r="A4" s="161" t="s">
        <v>355</v>
      </c>
      <c r="B4" s="254" t="s">
        <v>233</v>
      </c>
      <c r="C4" s="91" t="s">
        <v>199</v>
      </c>
      <c r="D4" s="316" t="s">
        <v>158</v>
      </c>
      <c r="E4" s="316"/>
      <c r="F4" s="316" t="s">
        <v>157</v>
      </c>
      <c r="G4" s="316"/>
      <c r="H4" s="316" t="s">
        <v>201</v>
      </c>
      <c r="I4" s="316"/>
      <c r="J4" s="316" t="s">
        <v>202</v>
      </c>
      <c r="K4" s="316"/>
      <c r="L4" s="316" t="s">
        <v>203</v>
      </c>
      <c r="M4" s="316"/>
      <c r="N4" s="316" t="s">
        <v>224</v>
      </c>
      <c r="O4" s="316"/>
      <c r="P4" s="316" t="s">
        <v>225</v>
      </c>
      <c r="Q4" s="316"/>
      <c r="R4" s="316" t="s">
        <v>274</v>
      </c>
      <c r="S4" s="316"/>
      <c r="T4" s="316" t="s">
        <v>205</v>
      </c>
      <c r="U4" s="316"/>
      <c r="V4" s="316"/>
    </row>
    <row r="5" spans="1:24" ht="57" x14ac:dyDescent="0.25">
      <c r="A5" s="161" t="s">
        <v>356</v>
      </c>
      <c r="B5" s="98"/>
      <c r="C5" s="91" t="s">
        <v>226</v>
      </c>
      <c r="D5" s="247" t="s">
        <v>526</v>
      </c>
      <c r="E5" s="55" t="s">
        <v>527</v>
      </c>
      <c r="F5" s="247" t="s">
        <v>526</v>
      </c>
      <c r="G5" s="55" t="s">
        <v>527</v>
      </c>
      <c r="H5" s="247" t="s">
        <v>526</v>
      </c>
      <c r="I5" s="55" t="s">
        <v>527</v>
      </c>
      <c r="J5" s="247" t="s">
        <v>526</v>
      </c>
      <c r="K5" s="55" t="s">
        <v>527</v>
      </c>
      <c r="L5" s="247" t="s">
        <v>526</v>
      </c>
      <c r="M5" s="55" t="s">
        <v>527</v>
      </c>
      <c r="N5" s="247" t="s">
        <v>526</v>
      </c>
      <c r="O5" s="55" t="s">
        <v>527</v>
      </c>
      <c r="P5" s="247" t="s">
        <v>526</v>
      </c>
      <c r="Q5" s="55" t="s">
        <v>527</v>
      </c>
      <c r="R5" s="247" t="s">
        <v>526</v>
      </c>
      <c r="S5" s="55" t="s">
        <v>527</v>
      </c>
      <c r="T5" s="247" t="s">
        <v>526</v>
      </c>
      <c r="U5" s="55" t="s">
        <v>541</v>
      </c>
      <c r="V5" s="55" t="s">
        <v>527</v>
      </c>
    </row>
    <row r="6" spans="1:24" x14ac:dyDescent="0.25">
      <c r="A6" s="161" t="s">
        <v>357</v>
      </c>
      <c r="B6" s="88" t="s">
        <v>208</v>
      </c>
      <c r="C6" s="185" t="s">
        <v>375</v>
      </c>
      <c r="D6" s="189"/>
      <c r="E6" s="189"/>
      <c r="F6" s="187"/>
      <c r="G6" s="188"/>
      <c r="H6" s="187"/>
      <c r="I6" s="188"/>
      <c r="J6" s="187"/>
      <c r="K6" s="188"/>
      <c r="L6" s="187"/>
      <c r="M6" s="188"/>
      <c r="N6" s="187"/>
      <c r="O6" s="188"/>
      <c r="P6" s="187"/>
      <c r="Q6" s="187"/>
      <c r="R6" s="186"/>
      <c r="S6" s="56"/>
      <c r="T6" s="207">
        <f>D6+F6+H6+J6+L6+N6+P6+R6</f>
        <v>0</v>
      </c>
      <c r="U6" s="207">
        <f t="shared" ref="U6:U7" si="0">E6+G6+I6+K6+M6+O6+Q6+S6</f>
        <v>0</v>
      </c>
      <c r="V6" s="207">
        <f>E6+G6+I6+K6+M6+O6+Q6+S6</f>
        <v>0</v>
      </c>
    </row>
    <row r="7" spans="1:24" x14ac:dyDescent="0.25">
      <c r="A7" s="161" t="s">
        <v>358</v>
      </c>
      <c r="B7" s="88" t="s">
        <v>206</v>
      </c>
      <c r="C7" s="92" t="s">
        <v>234</v>
      </c>
      <c r="D7" s="138"/>
      <c r="E7" s="138"/>
      <c r="F7" s="138"/>
      <c r="G7" s="138"/>
      <c r="H7" s="134"/>
      <c r="I7" s="134"/>
      <c r="J7" s="134"/>
      <c r="K7" s="134"/>
      <c r="L7" s="134"/>
      <c r="M7" s="134"/>
      <c r="N7" s="134"/>
      <c r="O7" s="134"/>
      <c r="P7" s="135"/>
      <c r="Q7" s="135"/>
      <c r="R7" s="135"/>
      <c r="S7" s="135"/>
      <c r="T7" s="207">
        <f t="shared" ref="T7" si="1">D7+F7+H7+J7+L7+N7+P7+R7</f>
        <v>0</v>
      </c>
      <c r="U7" s="207">
        <f t="shared" si="0"/>
        <v>0</v>
      </c>
      <c r="V7" s="207">
        <f t="shared" ref="V7:V18" si="2">E7+G7+I7+K7+M7+O7+Q7+S7</f>
        <v>0</v>
      </c>
      <c r="X7" s="97"/>
    </row>
    <row r="8" spans="1:24" x14ac:dyDescent="0.25">
      <c r="A8" s="161" t="s">
        <v>359</v>
      </c>
      <c r="B8" s="88" t="s">
        <v>206</v>
      </c>
      <c r="C8" s="92" t="s">
        <v>235</v>
      </c>
      <c r="D8" s="138"/>
      <c r="E8" s="138"/>
      <c r="F8" s="138"/>
      <c r="G8" s="138"/>
      <c r="H8" s="134"/>
      <c r="I8" s="134"/>
      <c r="J8" s="134"/>
      <c r="K8" s="134"/>
      <c r="L8" s="134"/>
      <c r="M8" s="134"/>
      <c r="N8" s="134"/>
      <c r="O8" s="134"/>
      <c r="P8" s="135"/>
      <c r="Q8" s="135"/>
      <c r="R8" s="135"/>
      <c r="S8" s="135"/>
      <c r="T8" s="136">
        <f t="shared" ref="T8:U17" si="3">D8+F8+H8+J8+L8+N8+P8</f>
        <v>0</v>
      </c>
      <c r="U8" s="136">
        <f t="shared" si="3"/>
        <v>0</v>
      </c>
      <c r="V8" s="207">
        <f t="shared" si="2"/>
        <v>0</v>
      </c>
      <c r="X8" s="97"/>
    </row>
    <row r="9" spans="1:24" x14ac:dyDescent="0.25">
      <c r="A9" s="161" t="s">
        <v>360</v>
      </c>
      <c r="B9" s="88" t="s">
        <v>208</v>
      </c>
      <c r="C9" s="92" t="s">
        <v>236</v>
      </c>
      <c r="D9" s="138"/>
      <c r="E9" s="138"/>
      <c r="F9" s="138"/>
      <c r="G9" s="138"/>
      <c r="H9" s="134"/>
      <c r="I9" s="134"/>
      <c r="J9" s="134"/>
      <c r="K9" s="134"/>
      <c r="L9" s="134"/>
      <c r="M9" s="134"/>
      <c r="N9" s="134"/>
      <c r="O9" s="134"/>
      <c r="P9" s="135"/>
      <c r="Q9" s="135"/>
      <c r="R9" s="135"/>
      <c r="S9" s="135"/>
      <c r="T9" s="136">
        <f t="shared" si="3"/>
        <v>0</v>
      </c>
      <c r="U9" s="136">
        <f t="shared" si="3"/>
        <v>0</v>
      </c>
      <c r="V9" s="207">
        <f t="shared" si="2"/>
        <v>0</v>
      </c>
      <c r="X9" s="97"/>
    </row>
    <row r="10" spans="1:24" x14ac:dyDescent="0.25">
      <c r="A10" s="161" t="s">
        <v>361</v>
      </c>
      <c r="B10" s="88" t="s">
        <v>206</v>
      </c>
      <c r="C10" s="92" t="s">
        <v>237</v>
      </c>
      <c r="D10" s="138">
        <v>1032000</v>
      </c>
      <c r="E10" s="138"/>
      <c r="F10" s="138"/>
      <c r="G10" s="138"/>
      <c r="H10" s="134"/>
      <c r="I10" s="134"/>
      <c r="J10" s="134"/>
      <c r="K10" s="134"/>
      <c r="L10" s="134"/>
      <c r="M10" s="134"/>
      <c r="N10" s="134"/>
      <c r="O10" s="134"/>
      <c r="P10" s="135"/>
      <c r="Q10" s="135"/>
      <c r="R10" s="135"/>
      <c r="S10" s="135"/>
      <c r="T10" s="136">
        <f t="shared" si="3"/>
        <v>1032000</v>
      </c>
      <c r="U10" s="136">
        <f t="shared" si="3"/>
        <v>0</v>
      </c>
      <c r="V10" s="207">
        <f t="shared" si="2"/>
        <v>0</v>
      </c>
      <c r="X10" s="97"/>
    </row>
    <row r="11" spans="1:24" x14ac:dyDescent="0.25">
      <c r="A11" s="161" t="s">
        <v>362</v>
      </c>
      <c r="B11" s="88" t="s">
        <v>206</v>
      </c>
      <c r="C11" s="92" t="s">
        <v>238</v>
      </c>
      <c r="D11" s="138"/>
      <c r="E11" s="138"/>
      <c r="F11" s="138"/>
      <c r="G11" s="138"/>
      <c r="H11" s="134"/>
      <c r="I11" s="134"/>
      <c r="J11" s="134"/>
      <c r="K11" s="134"/>
      <c r="L11" s="134"/>
      <c r="M11" s="134"/>
      <c r="N11" s="134"/>
      <c r="O11" s="134"/>
      <c r="P11" s="135"/>
      <c r="Q11" s="135"/>
      <c r="R11" s="135"/>
      <c r="S11" s="135"/>
      <c r="T11" s="136">
        <f t="shared" si="3"/>
        <v>0</v>
      </c>
      <c r="U11" s="136">
        <f t="shared" si="3"/>
        <v>0</v>
      </c>
      <c r="V11" s="207">
        <f t="shared" si="2"/>
        <v>0</v>
      </c>
      <c r="X11" s="97"/>
    </row>
    <row r="12" spans="1:24" x14ac:dyDescent="0.25">
      <c r="A12" s="161" t="s">
        <v>363</v>
      </c>
      <c r="B12" s="88" t="s">
        <v>208</v>
      </c>
      <c r="C12" s="92" t="s">
        <v>239</v>
      </c>
      <c r="D12" s="139">
        <v>39794000</v>
      </c>
      <c r="E12" s="139"/>
      <c r="F12" s="139"/>
      <c r="G12" s="139"/>
      <c r="H12" s="134"/>
      <c r="I12" s="134"/>
      <c r="J12" s="134"/>
      <c r="K12" s="134"/>
      <c r="L12" s="134"/>
      <c r="M12" s="134"/>
      <c r="N12" s="134"/>
      <c r="O12" s="134"/>
      <c r="P12" s="135"/>
      <c r="Q12" s="135"/>
      <c r="R12" s="135"/>
      <c r="S12" s="135"/>
      <c r="T12" s="136">
        <f>D12+F12+H12+J12+L12+N12+P12</f>
        <v>39794000</v>
      </c>
      <c r="U12" s="136">
        <f t="shared" si="3"/>
        <v>0</v>
      </c>
      <c r="V12" s="207">
        <f t="shared" si="2"/>
        <v>0</v>
      </c>
      <c r="X12" s="97"/>
    </row>
    <row r="13" spans="1:24" x14ac:dyDescent="0.25">
      <c r="A13" s="161" t="s">
        <v>364</v>
      </c>
      <c r="B13" s="88" t="s">
        <v>206</v>
      </c>
      <c r="C13" s="92" t="s">
        <v>240</v>
      </c>
      <c r="D13" s="138"/>
      <c r="E13" s="138"/>
      <c r="F13" s="138"/>
      <c r="G13" s="138"/>
      <c r="H13" s="134"/>
      <c r="I13" s="134"/>
      <c r="J13" s="134"/>
      <c r="K13" s="134"/>
      <c r="L13" s="134"/>
      <c r="M13" s="134"/>
      <c r="N13" s="134"/>
      <c r="O13" s="134"/>
      <c r="P13" s="135"/>
      <c r="Q13" s="135"/>
      <c r="R13" s="135"/>
      <c r="S13" s="135"/>
      <c r="T13" s="136">
        <f t="shared" si="3"/>
        <v>0</v>
      </c>
      <c r="U13" s="136">
        <f t="shared" si="3"/>
        <v>0</v>
      </c>
      <c r="V13" s="207">
        <f t="shared" si="2"/>
        <v>0</v>
      </c>
      <c r="X13" s="97"/>
    </row>
    <row r="14" spans="1:24" x14ac:dyDescent="0.25">
      <c r="A14" s="161" t="s">
        <v>365</v>
      </c>
      <c r="B14" s="88" t="s">
        <v>206</v>
      </c>
      <c r="C14" s="92" t="s">
        <v>488</v>
      </c>
      <c r="D14" s="138"/>
      <c r="E14" s="138"/>
      <c r="F14" s="138"/>
      <c r="G14" s="138"/>
      <c r="H14" s="134"/>
      <c r="I14" s="134"/>
      <c r="J14" s="134"/>
      <c r="K14" s="134"/>
      <c r="L14" s="134"/>
      <c r="M14" s="134"/>
      <c r="N14" s="134"/>
      <c r="O14" s="134"/>
      <c r="P14" s="135"/>
      <c r="Q14" s="135"/>
      <c r="R14" s="135"/>
      <c r="S14" s="135"/>
      <c r="T14" s="136">
        <f t="shared" si="3"/>
        <v>0</v>
      </c>
      <c r="U14" s="136">
        <f t="shared" si="3"/>
        <v>0</v>
      </c>
      <c r="V14" s="207">
        <f t="shared" si="2"/>
        <v>0</v>
      </c>
      <c r="X14" s="97"/>
    </row>
    <row r="15" spans="1:24" x14ac:dyDescent="0.25">
      <c r="A15" s="161" t="s">
        <v>366</v>
      </c>
      <c r="B15" s="88" t="s">
        <v>206</v>
      </c>
      <c r="C15" s="92" t="s">
        <v>278</v>
      </c>
      <c r="D15" s="138"/>
      <c r="E15" s="138"/>
      <c r="F15" s="138"/>
      <c r="G15" s="138"/>
      <c r="H15" s="134"/>
      <c r="I15" s="134"/>
      <c r="J15" s="134"/>
      <c r="K15" s="134"/>
      <c r="L15" s="134"/>
      <c r="M15" s="134"/>
      <c r="N15" s="134"/>
      <c r="O15" s="134"/>
      <c r="P15" s="135"/>
      <c r="Q15" s="135"/>
      <c r="R15" s="135"/>
      <c r="S15" s="135"/>
      <c r="T15" s="136">
        <f t="shared" si="3"/>
        <v>0</v>
      </c>
      <c r="U15" s="136">
        <f t="shared" si="3"/>
        <v>0</v>
      </c>
      <c r="V15" s="207">
        <f t="shared" si="2"/>
        <v>0</v>
      </c>
      <c r="X15" s="97"/>
    </row>
    <row r="16" spans="1:24" x14ac:dyDescent="0.25">
      <c r="A16" s="161" t="s">
        <v>367</v>
      </c>
      <c r="B16" s="88" t="s">
        <v>206</v>
      </c>
      <c r="C16" s="92" t="s">
        <v>241</v>
      </c>
      <c r="D16" s="139">
        <v>3909000</v>
      </c>
      <c r="E16" s="139"/>
      <c r="F16" s="138"/>
      <c r="G16" s="138"/>
      <c r="H16" s="134"/>
      <c r="I16" s="134"/>
      <c r="J16" s="134"/>
      <c r="K16" s="134"/>
      <c r="L16" s="134"/>
      <c r="M16" s="134"/>
      <c r="N16" s="134"/>
      <c r="O16" s="134"/>
      <c r="P16" s="135"/>
      <c r="Q16" s="135"/>
      <c r="R16" s="135"/>
      <c r="S16" s="135"/>
      <c r="T16" s="136">
        <f t="shared" si="3"/>
        <v>3909000</v>
      </c>
      <c r="U16" s="136">
        <f t="shared" si="3"/>
        <v>0</v>
      </c>
      <c r="V16" s="207">
        <f t="shared" si="2"/>
        <v>0</v>
      </c>
      <c r="X16" s="97"/>
    </row>
    <row r="17" spans="1:24" x14ac:dyDescent="0.25">
      <c r="A17" s="161" t="s">
        <v>368</v>
      </c>
      <c r="B17" s="88" t="s">
        <v>206</v>
      </c>
      <c r="C17" s="92" t="s">
        <v>242</v>
      </c>
      <c r="D17" s="138"/>
      <c r="E17" s="138"/>
      <c r="F17" s="138"/>
      <c r="G17" s="138"/>
      <c r="H17" s="134"/>
      <c r="I17" s="134"/>
      <c r="J17" s="134"/>
      <c r="K17" s="134"/>
      <c r="L17" s="134"/>
      <c r="M17" s="134"/>
      <c r="N17" s="134"/>
      <c r="O17" s="134"/>
      <c r="P17" s="135"/>
      <c r="Q17" s="135"/>
      <c r="R17" s="135"/>
      <c r="S17" s="135"/>
      <c r="T17" s="136">
        <f t="shared" si="3"/>
        <v>0</v>
      </c>
      <c r="U17" s="136">
        <f t="shared" si="3"/>
        <v>0</v>
      </c>
      <c r="V17" s="207">
        <f t="shared" si="2"/>
        <v>0</v>
      </c>
      <c r="X17" s="97"/>
    </row>
    <row r="18" spans="1:24" x14ac:dyDescent="0.25">
      <c r="A18" s="161">
        <v>15</v>
      </c>
      <c r="B18" s="88" t="s">
        <v>206</v>
      </c>
      <c r="C18" s="92" t="s">
        <v>539</v>
      </c>
      <c r="D18" s="138"/>
      <c r="E18" s="138"/>
      <c r="F18" s="138"/>
      <c r="G18" s="138"/>
      <c r="H18" s="134"/>
      <c r="I18" s="134"/>
      <c r="J18" s="134"/>
      <c r="K18" s="134"/>
      <c r="L18" s="134"/>
      <c r="M18" s="134"/>
      <c r="N18" s="134"/>
      <c r="O18" s="134"/>
      <c r="P18" s="135">
        <v>231957784</v>
      </c>
      <c r="Q18" s="135"/>
      <c r="R18" s="135">
        <v>203216</v>
      </c>
      <c r="S18" s="135"/>
      <c r="T18" s="136">
        <f>D18+F18+H18+J18+L18+N18+P18+R18</f>
        <v>232161000</v>
      </c>
      <c r="U18" s="136"/>
      <c r="V18" s="207">
        <f t="shared" si="2"/>
        <v>0</v>
      </c>
      <c r="X18" s="97"/>
    </row>
    <row r="19" spans="1:24" ht="15.75" x14ac:dyDescent="0.25">
      <c r="A19" s="161" t="s">
        <v>369</v>
      </c>
      <c r="B19" s="88"/>
      <c r="C19" s="91" t="s">
        <v>228</v>
      </c>
      <c r="D19" s="136">
        <f>SUM(D6:D18)</f>
        <v>44735000</v>
      </c>
      <c r="E19" s="136">
        <f t="shared" ref="E19:R19" si="4">SUM(E6:E18)</f>
        <v>0</v>
      </c>
      <c r="F19" s="136">
        <f t="shared" si="4"/>
        <v>0</v>
      </c>
      <c r="G19" s="136">
        <f t="shared" si="4"/>
        <v>0</v>
      </c>
      <c r="H19" s="136">
        <f t="shared" si="4"/>
        <v>0</v>
      </c>
      <c r="I19" s="136">
        <f t="shared" si="4"/>
        <v>0</v>
      </c>
      <c r="J19" s="136">
        <f t="shared" si="4"/>
        <v>0</v>
      </c>
      <c r="K19" s="136">
        <f t="shared" si="4"/>
        <v>0</v>
      </c>
      <c r="L19" s="136">
        <f t="shared" si="4"/>
        <v>0</v>
      </c>
      <c r="M19" s="136">
        <f t="shared" si="4"/>
        <v>0</v>
      </c>
      <c r="N19" s="136">
        <f t="shared" si="4"/>
        <v>0</v>
      </c>
      <c r="O19" s="136">
        <f t="shared" si="4"/>
        <v>0</v>
      </c>
      <c r="P19" s="136">
        <f t="shared" si="4"/>
        <v>231957784</v>
      </c>
      <c r="Q19" s="136">
        <f t="shared" si="4"/>
        <v>0</v>
      </c>
      <c r="R19" s="136">
        <f t="shared" si="4"/>
        <v>203216</v>
      </c>
      <c r="S19" s="136">
        <f>SUM(S6:S18)</f>
        <v>0</v>
      </c>
      <c r="T19" s="136">
        <f>SUM(T6:T18)</f>
        <v>276896000</v>
      </c>
      <c r="U19" s="136">
        <f t="shared" ref="U19" si="5">SUM(U6:U17)</f>
        <v>0</v>
      </c>
      <c r="V19" s="136">
        <f>SUM(V6:V17)</f>
        <v>0</v>
      </c>
      <c r="W19" s="97"/>
      <c r="X19" s="97"/>
    </row>
    <row r="20" spans="1:24" x14ac:dyDescent="0.25">
      <c r="A20" s="161" t="s">
        <v>489</v>
      </c>
      <c r="B20" s="100"/>
      <c r="C20" s="40" t="s">
        <v>216</v>
      </c>
      <c r="D20" s="137">
        <f>D17+D16+D15+D13+D11+D10+D8+D7+D18</f>
        <v>4941000</v>
      </c>
      <c r="E20" s="137">
        <f t="shared" ref="E20:S20" si="6">E17+E16+E15+E13+E11+E10+E8+E7+E18</f>
        <v>0</v>
      </c>
      <c r="F20" s="137">
        <f t="shared" si="6"/>
        <v>0</v>
      </c>
      <c r="G20" s="137">
        <f t="shared" si="6"/>
        <v>0</v>
      </c>
      <c r="H20" s="137">
        <f t="shared" si="6"/>
        <v>0</v>
      </c>
      <c r="I20" s="137">
        <f t="shared" si="6"/>
        <v>0</v>
      </c>
      <c r="J20" s="137">
        <f t="shared" si="6"/>
        <v>0</v>
      </c>
      <c r="K20" s="137">
        <f t="shared" si="6"/>
        <v>0</v>
      </c>
      <c r="L20" s="137">
        <f t="shared" si="6"/>
        <v>0</v>
      </c>
      <c r="M20" s="137">
        <f t="shared" si="6"/>
        <v>0</v>
      </c>
      <c r="N20" s="137">
        <f t="shared" si="6"/>
        <v>0</v>
      </c>
      <c r="O20" s="137">
        <f t="shared" si="6"/>
        <v>0</v>
      </c>
      <c r="P20" s="137">
        <f t="shared" si="6"/>
        <v>231957784</v>
      </c>
      <c r="Q20" s="137">
        <f t="shared" si="6"/>
        <v>0</v>
      </c>
      <c r="R20" s="137">
        <f t="shared" si="6"/>
        <v>203216</v>
      </c>
      <c r="S20" s="137">
        <f t="shared" si="6"/>
        <v>0</v>
      </c>
      <c r="T20" s="137">
        <f>T17+T16+T15+T13+T11+T10+T8+T7+T18</f>
        <v>237102000</v>
      </c>
      <c r="U20" s="137">
        <f t="shared" ref="U20:V20" si="7">U17+U16+U15+U13+U11+U10+U8+U7</f>
        <v>0</v>
      </c>
      <c r="V20" s="137">
        <f t="shared" si="7"/>
        <v>0</v>
      </c>
      <c r="W20" s="97"/>
    </row>
    <row r="21" spans="1:24" x14ac:dyDescent="0.25">
      <c r="A21" s="161" t="s">
        <v>490</v>
      </c>
      <c r="B21" s="100"/>
      <c r="C21" s="40" t="s">
        <v>217</v>
      </c>
      <c r="D21" s="137">
        <f>D12+D9+D6</f>
        <v>39794000</v>
      </c>
      <c r="E21" s="137">
        <f t="shared" ref="E21:S21" si="8">E12+E9+E6</f>
        <v>0</v>
      </c>
      <c r="F21" s="137">
        <f t="shared" si="8"/>
        <v>0</v>
      </c>
      <c r="G21" s="137">
        <f t="shared" si="8"/>
        <v>0</v>
      </c>
      <c r="H21" s="137">
        <f t="shared" si="8"/>
        <v>0</v>
      </c>
      <c r="I21" s="137">
        <f t="shared" si="8"/>
        <v>0</v>
      </c>
      <c r="J21" s="137">
        <f t="shared" si="8"/>
        <v>0</v>
      </c>
      <c r="K21" s="137">
        <f t="shared" si="8"/>
        <v>0</v>
      </c>
      <c r="L21" s="137">
        <f t="shared" si="8"/>
        <v>0</v>
      </c>
      <c r="M21" s="137">
        <f t="shared" si="8"/>
        <v>0</v>
      </c>
      <c r="N21" s="137">
        <f t="shared" si="8"/>
        <v>0</v>
      </c>
      <c r="O21" s="137">
        <f t="shared" si="8"/>
        <v>0</v>
      </c>
      <c r="P21" s="137">
        <f t="shared" si="8"/>
        <v>0</v>
      </c>
      <c r="Q21" s="137">
        <f t="shared" si="8"/>
        <v>0</v>
      </c>
      <c r="R21" s="137">
        <f t="shared" si="8"/>
        <v>0</v>
      </c>
      <c r="S21" s="137">
        <f t="shared" si="8"/>
        <v>0</v>
      </c>
      <c r="T21" s="137">
        <f>T12+T9+T6</f>
        <v>39794000</v>
      </c>
      <c r="U21" s="137">
        <f t="shared" ref="U21:V21" si="9">U12+U9+U6</f>
        <v>0</v>
      </c>
      <c r="V21" s="137">
        <f t="shared" si="9"/>
        <v>0</v>
      </c>
    </row>
    <row r="22" spans="1:24" x14ac:dyDescent="0.25">
      <c r="Q22" s="97"/>
    </row>
    <row r="23" spans="1:24" x14ac:dyDescent="0.25">
      <c r="D23" s="97"/>
      <c r="E23" s="97"/>
      <c r="Q23" s="97"/>
      <c r="T23" s="97"/>
    </row>
    <row r="24" spans="1:24" x14ac:dyDescent="0.25">
      <c r="Q24" s="97"/>
    </row>
  </sheetData>
  <mergeCells count="19">
    <mergeCell ref="N4:O4"/>
    <mergeCell ref="P4:Q4"/>
    <mergeCell ref="T4:V4"/>
    <mergeCell ref="C2:V2"/>
    <mergeCell ref="R4:S4"/>
    <mergeCell ref="D4:E4"/>
    <mergeCell ref="F4:G4"/>
    <mergeCell ref="H4:I4"/>
    <mergeCell ref="J4:K4"/>
    <mergeCell ref="L4:M4"/>
    <mergeCell ref="D3:E3"/>
    <mergeCell ref="F3:G3"/>
    <mergeCell ref="H3:I3"/>
    <mergeCell ref="J3:K3"/>
    <mergeCell ref="L3:M3"/>
    <mergeCell ref="N3:O3"/>
    <mergeCell ref="P3:Q3"/>
    <mergeCell ref="R3:S3"/>
    <mergeCell ref="T3:V3"/>
  </mergeCells>
  <printOptions horizontalCentered="1"/>
  <pageMargins left="0.70866141732283472" right="0.1640625" top="0.74803149606299213" bottom="0.74803149606299213" header="0.31496062992125984" footer="0.31496062992125984"/>
  <pageSetup paperSize="9" scale="5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S18"/>
  <sheetViews>
    <sheetView view="pageBreakPreview" zoomScaleNormal="100" zoomScaleSheetLayoutView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RowHeight="15" x14ac:dyDescent="0.25"/>
  <cols>
    <col min="1" max="1" width="5.28515625" style="95" customWidth="1"/>
    <col min="2" max="2" width="10" style="95" customWidth="1"/>
    <col min="3" max="3" width="35.140625" style="95" customWidth="1"/>
    <col min="4" max="5" width="10.7109375" style="95" customWidth="1"/>
    <col min="6" max="6" width="12.7109375" style="95" customWidth="1"/>
    <col min="7" max="7" width="10.28515625" style="95" customWidth="1"/>
    <col min="8" max="9" width="11.7109375" style="95" customWidth="1"/>
    <col min="10" max="10" width="11.140625" style="95" customWidth="1"/>
    <col min="11" max="11" width="10.5703125" style="95" customWidth="1"/>
    <col min="12" max="12" width="11" style="95" customWidth="1"/>
    <col min="13" max="13" width="9.7109375" style="95" customWidth="1"/>
    <col min="14" max="14" width="11.140625" style="95" customWidth="1"/>
    <col min="15" max="15" width="10.85546875" style="95" customWidth="1"/>
    <col min="16" max="16" width="12.42578125" style="95" customWidth="1"/>
    <col min="17" max="17" width="14.140625" style="95" customWidth="1"/>
    <col min="18" max="19" width="12.42578125" style="95" bestFit="1" customWidth="1"/>
    <col min="20" max="16384" width="9.140625" style="95"/>
  </cols>
  <sheetData>
    <row r="1" spans="1:19" x14ac:dyDescent="0.25">
      <c r="L1" s="325" t="s">
        <v>542</v>
      </c>
      <c r="M1" s="325"/>
      <c r="N1" s="326"/>
      <c r="O1" s="326"/>
      <c r="P1" s="326"/>
      <c r="Q1" s="326"/>
      <c r="R1" s="326"/>
    </row>
    <row r="2" spans="1:19" ht="54.75" customHeight="1" x14ac:dyDescent="0.25">
      <c r="A2" s="104"/>
      <c r="B2" s="104"/>
      <c r="C2" s="319" t="s">
        <v>543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</row>
    <row r="3" spans="1:19" ht="54.75" customHeight="1" x14ac:dyDescent="0.3">
      <c r="A3" s="101" t="s">
        <v>147</v>
      </c>
      <c r="B3" s="101"/>
      <c r="C3" s="164" t="s">
        <v>170</v>
      </c>
      <c r="D3" s="324" t="s">
        <v>148</v>
      </c>
      <c r="E3" s="324"/>
      <c r="F3" s="324" t="s">
        <v>149</v>
      </c>
      <c r="G3" s="324"/>
      <c r="H3" s="324" t="s">
        <v>150</v>
      </c>
      <c r="I3" s="324"/>
      <c r="J3" s="324" t="s">
        <v>188</v>
      </c>
      <c r="K3" s="324"/>
      <c r="L3" s="324" t="s">
        <v>194</v>
      </c>
      <c r="M3" s="324"/>
      <c r="N3" s="324" t="s">
        <v>195</v>
      </c>
      <c r="O3" s="324"/>
      <c r="P3" s="324" t="s">
        <v>196</v>
      </c>
      <c r="Q3" s="324"/>
      <c r="R3" s="324" t="s">
        <v>197</v>
      </c>
      <c r="S3" s="324"/>
    </row>
    <row r="4" spans="1:19" ht="84" customHeight="1" x14ac:dyDescent="0.25">
      <c r="A4" s="161" t="s">
        <v>355</v>
      </c>
      <c r="B4" s="254" t="s">
        <v>233</v>
      </c>
      <c r="C4" s="91" t="s">
        <v>199</v>
      </c>
      <c r="D4" s="316" t="s">
        <v>158</v>
      </c>
      <c r="E4" s="316"/>
      <c r="F4" s="316" t="s">
        <v>157</v>
      </c>
      <c r="G4" s="316"/>
      <c r="H4" s="316" t="s">
        <v>201</v>
      </c>
      <c r="I4" s="316"/>
      <c r="J4" s="316" t="s">
        <v>202</v>
      </c>
      <c r="K4" s="316"/>
      <c r="L4" s="316" t="s">
        <v>203</v>
      </c>
      <c r="M4" s="316"/>
      <c r="N4" s="316" t="s">
        <v>274</v>
      </c>
      <c r="O4" s="316"/>
      <c r="P4" s="316" t="s">
        <v>225</v>
      </c>
      <c r="Q4" s="316"/>
      <c r="R4" s="316" t="s">
        <v>205</v>
      </c>
      <c r="S4" s="316"/>
    </row>
    <row r="5" spans="1:19" s="103" customFormat="1" ht="42.75" x14ac:dyDescent="0.25">
      <c r="A5" s="161" t="s">
        <v>356</v>
      </c>
      <c r="B5" s="162"/>
      <c r="C5" s="91" t="s">
        <v>226</v>
      </c>
      <c r="D5" s="247" t="s">
        <v>526</v>
      </c>
      <c r="E5" s="55" t="s">
        <v>527</v>
      </c>
      <c r="F5" s="247" t="s">
        <v>526</v>
      </c>
      <c r="G5" s="55" t="s">
        <v>527</v>
      </c>
      <c r="H5" s="247" t="s">
        <v>526</v>
      </c>
      <c r="I5" s="55" t="s">
        <v>527</v>
      </c>
      <c r="J5" s="247" t="s">
        <v>526</v>
      </c>
      <c r="K5" s="55" t="s">
        <v>527</v>
      </c>
      <c r="L5" s="247" t="s">
        <v>526</v>
      </c>
      <c r="M5" s="55" t="s">
        <v>527</v>
      </c>
      <c r="N5" s="247" t="s">
        <v>526</v>
      </c>
      <c r="O5" s="55" t="s">
        <v>527</v>
      </c>
      <c r="P5" s="247" t="s">
        <v>526</v>
      </c>
      <c r="Q5" s="55" t="s">
        <v>527</v>
      </c>
      <c r="R5" s="247" t="s">
        <v>526</v>
      </c>
      <c r="S5" s="55" t="s">
        <v>527</v>
      </c>
    </row>
    <row r="6" spans="1:19" x14ac:dyDescent="0.25">
      <c r="A6" s="161" t="s">
        <v>357</v>
      </c>
      <c r="B6" s="40" t="s">
        <v>206</v>
      </c>
      <c r="C6" s="40" t="s">
        <v>243</v>
      </c>
      <c r="D6" s="140">
        <v>10000</v>
      </c>
      <c r="E6" s="140"/>
      <c r="F6" s="140"/>
      <c r="G6" s="140"/>
      <c r="H6" s="141"/>
      <c r="I6" s="141"/>
      <c r="J6" s="141"/>
      <c r="K6" s="141"/>
      <c r="L6" s="141"/>
      <c r="M6" s="141"/>
      <c r="N6" s="141"/>
      <c r="O6" s="141"/>
      <c r="P6" s="142"/>
      <c r="Q6" s="142"/>
      <c r="R6" s="136">
        <f>D6+F6+H6+J6+L6+N6+P6</f>
        <v>10000</v>
      </c>
      <c r="S6" s="136">
        <f>E6+G6+I6+K6+M6+O6+Q6</f>
        <v>0</v>
      </c>
    </row>
    <row r="7" spans="1:19" x14ac:dyDescent="0.25">
      <c r="A7" s="161" t="s">
        <v>358</v>
      </c>
      <c r="B7" s="40" t="s">
        <v>206</v>
      </c>
      <c r="C7" s="40" t="s">
        <v>301</v>
      </c>
      <c r="D7" s="140"/>
      <c r="E7" s="140"/>
      <c r="F7" s="140"/>
      <c r="G7" s="140"/>
      <c r="H7" s="141"/>
      <c r="I7" s="141"/>
      <c r="J7" s="141"/>
      <c r="K7" s="141"/>
      <c r="L7" s="141"/>
      <c r="M7" s="141"/>
      <c r="N7" s="141"/>
      <c r="O7" s="141"/>
      <c r="P7" s="142"/>
      <c r="Q7" s="142"/>
      <c r="R7" s="136">
        <f t="shared" ref="R7:S9" si="0">D7+F7+H7+J7+L7+N7+P7</f>
        <v>0</v>
      </c>
      <c r="S7" s="136">
        <f t="shared" si="0"/>
        <v>0</v>
      </c>
    </row>
    <row r="8" spans="1:19" x14ac:dyDescent="0.25">
      <c r="A8" s="161">
        <v>5</v>
      </c>
      <c r="B8" s="40" t="s">
        <v>206</v>
      </c>
      <c r="C8" s="40" t="s">
        <v>539</v>
      </c>
      <c r="D8" s="140"/>
      <c r="E8" s="140"/>
      <c r="F8" s="140"/>
      <c r="G8" s="140"/>
      <c r="H8" s="141"/>
      <c r="I8" s="141"/>
      <c r="J8" s="141"/>
      <c r="K8" s="141"/>
      <c r="L8" s="141"/>
      <c r="M8" s="141"/>
      <c r="N8" s="141">
        <v>219416</v>
      </c>
      <c r="O8" s="141"/>
      <c r="P8" s="142">
        <v>235428584</v>
      </c>
      <c r="Q8" s="142"/>
      <c r="R8" s="136">
        <f t="shared" si="0"/>
        <v>235648000</v>
      </c>
      <c r="S8" s="136">
        <f t="shared" si="0"/>
        <v>0</v>
      </c>
    </row>
    <row r="9" spans="1:19" s="103" customFormat="1" x14ac:dyDescent="0.25">
      <c r="A9" s="161">
        <v>6</v>
      </c>
      <c r="B9" s="163"/>
      <c r="C9" s="249" t="s">
        <v>228</v>
      </c>
      <c r="D9" s="143">
        <f>SUM(D6:D8)</f>
        <v>10000</v>
      </c>
      <c r="E9" s="143">
        <f t="shared" ref="E9:Q9" si="1">SUM(E6:E8)</f>
        <v>0</v>
      </c>
      <c r="F9" s="143">
        <f t="shared" si="1"/>
        <v>0</v>
      </c>
      <c r="G9" s="143">
        <f t="shared" si="1"/>
        <v>0</v>
      </c>
      <c r="H9" s="143">
        <f t="shared" si="1"/>
        <v>0</v>
      </c>
      <c r="I9" s="143">
        <f t="shared" si="1"/>
        <v>0</v>
      </c>
      <c r="J9" s="143">
        <f t="shared" si="1"/>
        <v>0</v>
      </c>
      <c r="K9" s="143">
        <f t="shared" si="1"/>
        <v>0</v>
      </c>
      <c r="L9" s="143">
        <f t="shared" si="1"/>
        <v>0</v>
      </c>
      <c r="M9" s="143">
        <f t="shared" si="1"/>
        <v>0</v>
      </c>
      <c r="N9" s="143">
        <f t="shared" si="1"/>
        <v>219416</v>
      </c>
      <c r="O9" s="143">
        <f t="shared" si="1"/>
        <v>0</v>
      </c>
      <c r="P9" s="143">
        <f t="shared" si="1"/>
        <v>235428584</v>
      </c>
      <c r="Q9" s="143">
        <f t="shared" si="1"/>
        <v>0</v>
      </c>
      <c r="R9" s="136">
        <f t="shared" si="0"/>
        <v>235658000</v>
      </c>
      <c r="S9" s="136">
        <f>E9+G9+I9+K9+M9+O9+Q9</f>
        <v>0</v>
      </c>
    </row>
    <row r="10" spans="1:19" x14ac:dyDescent="0.25">
      <c r="A10" s="161">
        <v>7</v>
      </c>
      <c r="B10" s="40"/>
      <c r="C10" s="40" t="s">
        <v>216</v>
      </c>
      <c r="D10" s="137">
        <f>SUMIF($B6:$B8,"kötelező",D6:D8)</f>
        <v>10000</v>
      </c>
      <c r="E10" s="137">
        <f t="shared" ref="E10:S10" si="2">SUMIF($B6:$B8,"kötelező",E6:E8)</f>
        <v>0</v>
      </c>
      <c r="F10" s="137">
        <f t="shared" si="2"/>
        <v>0</v>
      </c>
      <c r="G10" s="137">
        <f t="shared" si="2"/>
        <v>0</v>
      </c>
      <c r="H10" s="137">
        <f t="shared" si="2"/>
        <v>0</v>
      </c>
      <c r="I10" s="137">
        <f t="shared" si="2"/>
        <v>0</v>
      </c>
      <c r="J10" s="137">
        <f t="shared" si="2"/>
        <v>0</v>
      </c>
      <c r="K10" s="137">
        <f t="shared" si="2"/>
        <v>0</v>
      </c>
      <c r="L10" s="137">
        <f t="shared" si="2"/>
        <v>0</v>
      </c>
      <c r="M10" s="137">
        <f t="shared" si="2"/>
        <v>0</v>
      </c>
      <c r="N10" s="137">
        <f t="shared" si="2"/>
        <v>219416</v>
      </c>
      <c r="O10" s="137">
        <f t="shared" si="2"/>
        <v>0</v>
      </c>
      <c r="P10" s="137">
        <f t="shared" si="2"/>
        <v>235428584</v>
      </c>
      <c r="Q10" s="137">
        <f t="shared" si="2"/>
        <v>0</v>
      </c>
      <c r="R10" s="137">
        <f t="shared" si="2"/>
        <v>235658000</v>
      </c>
      <c r="S10" s="137">
        <f t="shared" si="2"/>
        <v>0</v>
      </c>
    </row>
    <row r="11" spans="1:19" x14ac:dyDescent="0.25">
      <c r="A11" s="161">
        <v>8</v>
      </c>
      <c r="B11" s="40"/>
      <c r="C11" s="40" t="s">
        <v>217</v>
      </c>
      <c r="D11" s="137">
        <f>SUMIF($B6:$B7,"nem kötelező",D6:D7)</f>
        <v>0</v>
      </c>
      <c r="E11" s="137">
        <f t="shared" ref="E11:S11" si="3">SUMIF($B6:$B7,"nem kötelező",E6:E7)</f>
        <v>0</v>
      </c>
      <c r="F11" s="137">
        <f t="shared" si="3"/>
        <v>0</v>
      </c>
      <c r="G11" s="137">
        <f t="shared" si="3"/>
        <v>0</v>
      </c>
      <c r="H11" s="137">
        <f t="shared" si="3"/>
        <v>0</v>
      </c>
      <c r="I11" s="137">
        <f t="shared" si="3"/>
        <v>0</v>
      </c>
      <c r="J11" s="137">
        <f t="shared" si="3"/>
        <v>0</v>
      </c>
      <c r="K11" s="137">
        <f t="shared" si="3"/>
        <v>0</v>
      </c>
      <c r="L11" s="137">
        <f t="shared" si="3"/>
        <v>0</v>
      </c>
      <c r="M11" s="137">
        <f t="shared" si="3"/>
        <v>0</v>
      </c>
      <c r="N11" s="137">
        <f t="shared" si="3"/>
        <v>0</v>
      </c>
      <c r="O11" s="137">
        <f t="shared" si="3"/>
        <v>0</v>
      </c>
      <c r="P11" s="137">
        <f t="shared" si="3"/>
        <v>0</v>
      </c>
      <c r="Q11" s="137">
        <f t="shared" si="3"/>
        <v>0</v>
      </c>
      <c r="R11" s="137">
        <f t="shared" si="3"/>
        <v>0</v>
      </c>
      <c r="S11" s="137">
        <f t="shared" si="3"/>
        <v>0</v>
      </c>
    </row>
    <row r="12" spans="1:19" x14ac:dyDescent="0.25">
      <c r="P12" s="97"/>
      <c r="R12" s="97"/>
      <c r="S12" s="97"/>
    </row>
    <row r="18" spans="6:6" x14ac:dyDescent="0.25">
      <c r="F18" s="95" t="s">
        <v>244</v>
      </c>
    </row>
  </sheetData>
  <mergeCells count="18">
    <mergeCell ref="N3:O3"/>
    <mergeCell ref="P3:Q3"/>
    <mergeCell ref="R3:S3"/>
    <mergeCell ref="C2:R2"/>
    <mergeCell ref="L1:R1"/>
    <mergeCell ref="N4:O4"/>
    <mergeCell ref="P4:Q4"/>
    <mergeCell ref="R4:S4"/>
    <mergeCell ref="D3:E3"/>
    <mergeCell ref="F3:G3"/>
    <mergeCell ref="H3:I3"/>
    <mergeCell ref="J3:K3"/>
    <mergeCell ref="L3:M3"/>
    <mergeCell ref="D4:E4"/>
    <mergeCell ref="F4:G4"/>
    <mergeCell ref="H4:I4"/>
    <mergeCell ref="J4:K4"/>
    <mergeCell ref="L4:M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X18"/>
  <sheetViews>
    <sheetView zoomScaleNormal="100" workbookViewId="0">
      <pane xSplit="3" topLeftCell="D1" activePane="topRight" state="frozen"/>
      <selection activeCell="C1" sqref="C1"/>
      <selection pane="topRight" activeCell="P16" sqref="P16"/>
    </sheetView>
  </sheetViews>
  <sheetFormatPr defaultRowHeight="15" x14ac:dyDescent="0.25"/>
  <cols>
    <col min="1" max="1" width="7.5703125" style="95" customWidth="1"/>
    <col min="2" max="2" width="15.5703125" style="95" customWidth="1"/>
    <col min="3" max="3" width="28" style="95" customWidth="1"/>
    <col min="4" max="4" width="10.85546875" style="95" bestFit="1" customWidth="1"/>
    <col min="5" max="5" width="10.140625" style="95" bestFit="1" customWidth="1"/>
    <col min="6" max="6" width="10.5703125" style="95" bestFit="1" customWidth="1"/>
    <col min="7" max="7" width="11.5703125" style="95" customWidth="1"/>
    <col min="8" max="8" width="10.85546875" style="95" bestFit="1" customWidth="1"/>
    <col min="9" max="9" width="11.28515625" style="95" bestFit="1" customWidth="1"/>
    <col min="10" max="10" width="10.85546875" style="95" bestFit="1" customWidth="1"/>
    <col min="11" max="11" width="11.7109375" style="95" customWidth="1"/>
    <col min="12" max="12" width="10.5703125" style="95" bestFit="1" customWidth="1"/>
    <col min="13" max="13" width="12.85546875" style="95" customWidth="1"/>
    <col min="14" max="14" width="10.85546875" style="95" bestFit="1" customWidth="1"/>
    <col min="15" max="15" width="12.28515625" style="95" customWidth="1"/>
    <col min="16" max="17" width="11.28515625" style="95" bestFit="1" customWidth="1"/>
    <col min="18" max="19" width="11.7109375" style="95" bestFit="1" customWidth="1"/>
    <col min="20" max="20" width="12.140625" style="95" customWidth="1"/>
    <col min="21" max="21" width="0" style="97" hidden="1" customWidth="1"/>
    <col min="22" max="22" width="11.28515625" style="95" bestFit="1" customWidth="1"/>
    <col min="23" max="16384" width="9.140625" style="95"/>
  </cols>
  <sheetData>
    <row r="1" spans="1:24" x14ac:dyDescent="0.25">
      <c r="T1" s="96" t="s">
        <v>542</v>
      </c>
    </row>
    <row r="2" spans="1:24" x14ac:dyDescent="0.25">
      <c r="T2" s="96"/>
    </row>
    <row r="3" spans="1:24" ht="18.75" x14ac:dyDescent="0.25">
      <c r="D3" s="321" t="s">
        <v>544</v>
      </c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</row>
    <row r="4" spans="1:24" x14ac:dyDescent="0.25">
      <c r="N4" s="87"/>
      <c r="O4" s="87"/>
      <c r="P4" s="87"/>
      <c r="Q4" s="87"/>
      <c r="R4" s="87"/>
      <c r="S4" s="87"/>
    </row>
    <row r="5" spans="1:24" x14ac:dyDescent="0.25">
      <c r="A5" s="101" t="s">
        <v>147</v>
      </c>
      <c r="B5" s="101" t="s">
        <v>170</v>
      </c>
      <c r="C5" s="101" t="s">
        <v>148</v>
      </c>
      <c r="D5" s="330" t="s">
        <v>149</v>
      </c>
      <c r="E5" s="331"/>
      <c r="F5" s="330" t="s">
        <v>150</v>
      </c>
      <c r="G5" s="331"/>
      <c r="H5" s="330" t="s">
        <v>188</v>
      </c>
      <c r="I5" s="331"/>
      <c r="J5" s="330" t="s">
        <v>194</v>
      </c>
      <c r="K5" s="331"/>
      <c r="L5" s="330" t="s">
        <v>195</v>
      </c>
      <c r="M5" s="331"/>
      <c r="N5" s="330" t="s">
        <v>196</v>
      </c>
      <c r="O5" s="331"/>
      <c r="P5" s="330" t="s">
        <v>197</v>
      </c>
      <c r="Q5" s="331"/>
      <c r="R5" s="330" t="s">
        <v>245</v>
      </c>
      <c r="S5" s="331"/>
      <c r="T5" s="332" t="s">
        <v>230</v>
      </c>
      <c r="U5" s="333"/>
      <c r="V5" s="334"/>
    </row>
    <row r="6" spans="1:24" s="113" customFormat="1" ht="57" customHeight="1" x14ac:dyDescent="0.2">
      <c r="A6" s="168" t="s">
        <v>3</v>
      </c>
      <c r="B6" s="166" t="s">
        <v>233</v>
      </c>
      <c r="C6" s="112" t="s">
        <v>199</v>
      </c>
      <c r="D6" s="327" t="s">
        <v>158</v>
      </c>
      <c r="E6" s="328"/>
      <c r="F6" s="327" t="s">
        <v>157</v>
      </c>
      <c r="G6" s="328"/>
      <c r="H6" s="327" t="s">
        <v>201</v>
      </c>
      <c r="I6" s="328"/>
      <c r="J6" s="327" t="s">
        <v>202</v>
      </c>
      <c r="K6" s="328"/>
      <c r="L6" s="327" t="s">
        <v>203</v>
      </c>
      <c r="M6" s="328"/>
      <c r="N6" s="327" t="s">
        <v>224</v>
      </c>
      <c r="O6" s="328"/>
      <c r="P6" s="327" t="s">
        <v>299</v>
      </c>
      <c r="Q6" s="328"/>
      <c r="R6" s="327" t="s">
        <v>225</v>
      </c>
      <c r="S6" s="328"/>
      <c r="T6" s="329" t="s">
        <v>205</v>
      </c>
      <c r="U6" s="329"/>
      <c r="V6" s="329"/>
    </row>
    <row r="7" spans="1:24" ht="57" x14ac:dyDescent="0.25">
      <c r="A7" s="165" t="s">
        <v>5</v>
      </c>
      <c r="B7" s="167"/>
      <c r="C7" s="91" t="s">
        <v>226</v>
      </c>
      <c r="D7" s="247" t="s">
        <v>526</v>
      </c>
      <c r="E7" s="247" t="s">
        <v>527</v>
      </c>
      <c r="F7" s="55" t="s">
        <v>526</v>
      </c>
      <c r="G7" s="247" t="s">
        <v>527</v>
      </c>
      <c r="H7" s="247" t="s">
        <v>526</v>
      </c>
      <c r="I7" s="247" t="s">
        <v>527</v>
      </c>
      <c r="J7" s="247" t="s">
        <v>526</v>
      </c>
      <c r="K7" s="247" t="s">
        <v>527</v>
      </c>
      <c r="L7" s="247" t="s">
        <v>526</v>
      </c>
      <c r="M7" s="247" t="s">
        <v>527</v>
      </c>
      <c r="N7" s="247" t="s">
        <v>526</v>
      </c>
      <c r="O7" s="247" t="s">
        <v>527</v>
      </c>
      <c r="P7" s="247" t="s">
        <v>526</v>
      </c>
      <c r="Q7" s="247" t="s">
        <v>527</v>
      </c>
      <c r="R7" s="247" t="s">
        <v>526</v>
      </c>
      <c r="S7" s="247" t="s">
        <v>527</v>
      </c>
      <c r="T7" s="247" t="s">
        <v>526</v>
      </c>
      <c r="U7" s="247" t="s">
        <v>483</v>
      </c>
      <c r="V7" s="247" t="s">
        <v>527</v>
      </c>
    </row>
    <row r="8" spans="1:24" x14ac:dyDescent="0.25">
      <c r="A8" s="168" t="s">
        <v>15</v>
      </c>
      <c r="B8" s="57" t="s">
        <v>206</v>
      </c>
      <c r="C8" s="44" t="s">
        <v>545</v>
      </c>
      <c r="D8" s="138">
        <v>166000</v>
      </c>
      <c r="E8" s="138"/>
      <c r="F8" s="138"/>
      <c r="G8" s="138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5"/>
      <c r="S8" s="135"/>
      <c r="T8" s="136">
        <f>D8+F8+H8+J8+L8+N8+R8+P8</f>
        <v>166000</v>
      </c>
      <c r="U8" s="99">
        <v>350</v>
      </c>
      <c r="V8" s="144">
        <f>E8+G8+I8+K8+M8+O8+S8</f>
        <v>0</v>
      </c>
    </row>
    <row r="9" spans="1:24" x14ac:dyDescent="0.25">
      <c r="A9" s="165" t="s">
        <v>20</v>
      </c>
      <c r="B9" s="57" t="s">
        <v>206</v>
      </c>
      <c r="C9" s="44" t="s">
        <v>546</v>
      </c>
      <c r="D9" s="138">
        <v>1000</v>
      </c>
      <c r="E9" s="138"/>
      <c r="F9" s="138"/>
      <c r="G9" s="138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5"/>
      <c r="S9" s="135"/>
      <c r="T9" s="136">
        <f t="shared" ref="T9:T17" si="0">D9+F9+H9+J9+L9+N9+R9+P9</f>
        <v>1000</v>
      </c>
      <c r="U9" s="99"/>
      <c r="V9" s="144">
        <f t="shared" ref="V9:V17" si="1">E9+G9+I9+K9+M9+O9+S9</f>
        <v>0</v>
      </c>
    </row>
    <row r="10" spans="1:24" x14ac:dyDescent="0.25">
      <c r="A10" s="165" t="s">
        <v>29</v>
      </c>
      <c r="B10" s="57" t="s">
        <v>206</v>
      </c>
      <c r="C10" s="44" t="s">
        <v>539</v>
      </c>
      <c r="D10" s="138"/>
      <c r="E10" s="138"/>
      <c r="F10" s="138"/>
      <c r="G10" s="138"/>
      <c r="H10" s="134"/>
      <c r="I10" s="134"/>
      <c r="J10" s="134"/>
      <c r="K10" s="134"/>
      <c r="L10" s="134"/>
      <c r="M10" s="134"/>
      <c r="N10" s="134"/>
      <c r="O10" s="134"/>
      <c r="P10" s="134">
        <v>65835</v>
      </c>
      <c r="Q10" s="134"/>
      <c r="R10" s="135">
        <v>52055165</v>
      </c>
      <c r="S10" s="135"/>
      <c r="T10" s="136">
        <f t="shared" si="0"/>
        <v>52121000</v>
      </c>
      <c r="U10" s="99"/>
      <c r="V10" s="144">
        <f t="shared" si="1"/>
        <v>0</v>
      </c>
    </row>
    <row r="11" spans="1:24" x14ac:dyDescent="0.25">
      <c r="A11" s="165" t="s">
        <v>51</v>
      </c>
      <c r="B11" s="57" t="s">
        <v>208</v>
      </c>
      <c r="C11" s="44" t="s">
        <v>437</v>
      </c>
      <c r="D11" s="138"/>
      <c r="E11" s="138"/>
      <c r="F11" s="138"/>
      <c r="G11" s="138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5"/>
      <c r="S11" s="135"/>
      <c r="T11" s="136">
        <f t="shared" si="0"/>
        <v>0</v>
      </c>
      <c r="U11" s="99"/>
      <c r="V11" s="144">
        <f t="shared" si="1"/>
        <v>0</v>
      </c>
    </row>
    <row r="12" spans="1:24" x14ac:dyDescent="0.25">
      <c r="A12" s="165" t="s">
        <v>53</v>
      </c>
      <c r="B12" s="57" t="s">
        <v>208</v>
      </c>
      <c r="C12" s="44" t="s">
        <v>547</v>
      </c>
      <c r="D12" s="138"/>
      <c r="E12" s="138"/>
      <c r="F12" s="138"/>
      <c r="G12" s="138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5"/>
      <c r="S12" s="135"/>
      <c r="T12" s="136">
        <f t="shared" si="0"/>
        <v>0</v>
      </c>
      <c r="U12" s="99"/>
      <c r="V12" s="144">
        <f t="shared" si="1"/>
        <v>0</v>
      </c>
    </row>
    <row r="13" spans="1:24" x14ac:dyDescent="0.25">
      <c r="A13" s="165" t="s">
        <v>55</v>
      </c>
      <c r="B13" s="57" t="s">
        <v>208</v>
      </c>
      <c r="C13" s="44" t="s">
        <v>548</v>
      </c>
      <c r="D13" s="138">
        <v>809000</v>
      </c>
      <c r="E13" s="138"/>
      <c r="F13" s="138"/>
      <c r="G13" s="138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5"/>
      <c r="S13" s="135"/>
      <c r="T13" s="136">
        <f t="shared" si="0"/>
        <v>809000</v>
      </c>
      <c r="U13" s="99"/>
      <c r="V13" s="144">
        <f t="shared" si="1"/>
        <v>0</v>
      </c>
    </row>
    <row r="14" spans="1:24" x14ac:dyDescent="0.25">
      <c r="A14" s="165" t="s">
        <v>57</v>
      </c>
      <c r="B14" s="57" t="s">
        <v>208</v>
      </c>
      <c r="C14" s="44" t="s">
        <v>486</v>
      </c>
      <c r="D14" s="138">
        <v>100000</v>
      </c>
      <c r="E14" s="138"/>
      <c r="F14" s="138"/>
      <c r="G14" s="138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5"/>
      <c r="S14" s="135"/>
      <c r="T14" s="136">
        <f t="shared" si="0"/>
        <v>100000</v>
      </c>
      <c r="U14" s="99"/>
      <c r="V14" s="144">
        <f t="shared" si="1"/>
        <v>0</v>
      </c>
    </row>
    <row r="15" spans="1:24" ht="15.75" x14ac:dyDescent="0.25">
      <c r="A15" s="168" t="s">
        <v>58</v>
      </c>
      <c r="B15" s="159"/>
      <c r="C15" s="91" t="s">
        <v>228</v>
      </c>
      <c r="D15" s="136">
        <f>SUM(D8:D14)</f>
        <v>1076000</v>
      </c>
      <c r="E15" s="136">
        <f t="shared" ref="E15:S15" si="2">SUM(E8:E14)</f>
        <v>0</v>
      </c>
      <c r="F15" s="136">
        <f t="shared" si="2"/>
        <v>0</v>
      </c>
      <c r="G15" s="136">
        <f t="shared" si="2"/>
        <v>0</v>
      </c>
      <c r="H15" s="136">
        <f t="shared" si="2"/>
        <v>0</v>
      </c>
      <c r="I15" s="136">
        <f t="shared" si="2"/>
        <v>0</v>
      </c>
      <c r="J15" s="136">
        <f t="shared" si="2"/>
        <v>0</v>
      </c>
      <c r="K15" s="136">
        <f t="shared" si="2"/>
        <v>0</v>
      </c>
      <c r="L15" s="136">
        <f t="shared" si="2"/>
        <v>0</v>
      </c>
      <c r="M15" s="136">
        <f t="shared" si="2"/>
        <v>0</v>
      </c>
      <c r="N15" s="136">
        <f t="shared" si="2"/>
        <v>0</v>
      </c>
      <c r="O15" s="136">
        <f t="shared" si="2"/>
        <v>0</v>
      </c>
      <c r="P15" s="136">
        <f t="shared" si="2"/>
        <v>65835</v>
      </c>
      <c r="Q15" s="136">
        <f t="shared" si="2"/>
        <v>0</v>
      </c>
      <c r="R15" s="136">
        <f t="shared" si="2"/>
        <v>52055165</v>
      </c>
      <c r="S15" s="136">
        <f t="shared" si="2"/>
        <v>0</v>
      </c>
      <c r="T15" s="136">
        <f t="shared" si="0"/>
        <v>53197000</v>
      </c>
      <c r="U15" s="136">
        <f t="shared" ref="U15" si="3">SUM(U8:U9)</f>
        <v>350</v>
      </c>
      <c r="V15" s="144">
        <f t="shared" si="1"/>
        <v>0</v>
      </c>
      <c r="W15" s="97"/>
      <c r="X15" s="97"/>
    </row>
    <row r="16" spans="1:24" x14ac:dyDescent="0.25">
      <c r="A16" s="165" t="s">
        <v>66</v>
      </c>
      <c r="B16" s="261"/>
      <c r="C16" s="40" t="s">
        <v>216</v>
      </c>
      <c r="D16" s="137">
        <f t="shared" ref="D16:Q16" si="4">SUMIF($B8:$B14,"kötelező",D8:D14)</f>
        <v>167000</v>
      </c>
      <c r="E16" s="137">
        <f t="shared" si="4"/>
        <v>0</v>
      </c>
      <c r="F16" s="137">
        <f t="shared" si="4"/>
        <v>0</v>
      </c>
      <c r="G16" s="137">
        <f t="shared" si="4"/>
        <v>0</v>
      </c>
      <c r="H16" s="137">
        <f t="shared" si="4"/>
        <v>0</v>
      </c>
      <c r="I16" s="137">
        <f t="shared" si="4"/>
        <v>0</v>
      </c>
      <c r="J16" s="137">
        <f t="shared" si="4"/>
        <v>0</v>
      </c>
      <c r="K16" s="137">
        <f t="shared" si="4"/>
        <v>0</v>
      </c>
      <c r="L16" s="137">
        <f t="shared" si="4"/>
        <v>0</v>
      </c>
      <c r="M16" s="137">
        <f t="shared" si="4"/>
        <v>0</v>
      </c>
      <c r="N16" s="137">
        <f t="shared" si="4"/>
        <v>0</v>
      </c>
      <c r="O16" s="137">
        <f t="shared" si="4"/>
        <v>0</v>
      </c>
      <c r="P16" s="137">
        <f t="shared" si="4"/>
        <v>65835</v>
      </c>
      <c r="Q16" s="137">
        <f t="shared" si="4"/>
        <v>0</v>
      </c>
      <c r="R16" s="137">
        <f>SUMIF($B8:$B14,"kötelező",R8:R14)</f>
        <v>52055165</v>
      </c>
      <c r="S16" s="137">
        <f>SUMIF($B8:$B14,"kötelező",S8:S14)</f>
        <v>0</v>
      </c>
      <c r="T16" s="136">
        <f t="shared" si="0"/>
        <v>52288000</v>
      </c>
      <c r="U16" s="137">
        <f t="shared" ref="U16" si="5">SUMIF($B8:$B9,"kötelező",U8:U9)</f>
        <v>350</v>
      </c>
      <c r="V16" s="144">
        <f t="shared" si="1"/>
        <v>0</v>
      </c>
    </row>
    <row r="17" spans="1:22" x14ac:dyDescent="0.25">
      <c r="A17" s="168" t="s">
        <v>68</v>
      </c>
      <c r="B17" s="261"/>
      <c r="C17" s="40" t="s">
        <v>217</v>
      </c>
      <c r="D17" s="137">
        <f>SUMIF($B8:$B14,"nem kötelező",D8:D14)</f>
        <v>909000</v>
      </c>
      <c r="E17" s="137">
        <f t="shared" ref="E17:S17" si="6">SUMIF($B8:$B14,"nem kötelező",E8:E14)</f>
        <v>0</v>
      </c>
      <c r="F17" s="137">
        <f t="shared" si="6"/>
        <v>0</v>
      </c>
      <c r="G17" s="137">
        <f t="shared" si="6"/>
        <v>0</v>
      </c>
      <c r="H17" s="137">
        <f t="shared" si="6"/>
        <v>0</v>
      </c>
      <c r="I17" s="137">
        <f t="shared" si="6"/>
        <v>0</v>
      </c>
      <c r="J17" s="137">
        <f t="shared" si="6"/>
        <v>0</v>
      </c>
      <c r="K17" s="137">
        <f t="shared" si="6"/>
        <v>0</v>
      </c>
      <c r="L17" s="137">
        <f t="shared" si="6"/>
        <v>0</v>
      </c>
      <c r="M17" s="137">
        <f t="shared" si="6"/>
        <v>0</v>
      </c>
      <c r="N17" s="137">
        <f t="shared" si="6"/>
        <v>0</v>
      </c>
      <c r="O17" s="137">
        <f t="shared" si="6"/>
        <v>0</v>
      </c>
      <c r="P17" s="137">
        <f t="shared" si="6"/>
        <v>0</v>
      </c>
      <c r="Q17" s="137">
        <f t="shared" si="6"/>
        <v>0</v>
      </c>
      <c r="R17" s="137">
        <f t="shared" si="6"/>
        <v>0</v>
      </c>
      <c r="S17" s="137">
        <f t="shared" si="6"/>
        <v>0</v>
      </c>
      <c r="T17" s="136">
        <f t="shared" si="0"/>
        <v>909000</v>
      </c>
      <c r="U17" s="137">
        <f t="shared" ref="U17" si="7">SUMIF($B8:$B9,"nem kötelező",U8:U9)</f>
        <v>0</v>
      </c>
      <c r="V17" s="144">
        <f t="shared" si="1"/>
        <v>0</v>
      </c>
    </row>
    <row r="18" spans="1:22" x14ac:dyDescent="0.25">
      <c r="S18" s="97"/>
      <c r="V18" s="97"/>
    </row>
  </sheetData>
  <mergeCells count="19">
    <mergeCell ref="H5:I5"/>
    <mergeCell ref="J5:K5"/>
    <mergeCell ref="L5:M5"/>
    <mergeCell ref="D3:X3"/>
    <mergeCell ref="D6:E6"/>
    <mergeCell ref="F6:G6"/>
    <mergeCell ref="H6:I6"/>
    <mergeCell ref="J6:K6"/>
    <mergeCell ref="L6:M6"/>
    <mergeCell ref="N6:O6"/>
    <mergeCell ref="R6:S6"/>
    <mergeCell ref="T6:V6"/>
    <mergeCell ref="P6:Q6"/>
    <mergeCell ref="N5:O5"/>
    <mergeCell ref="P5:Q5"/>
    <mergeCell ref="R5:S5"/>
    <mergeCell ref="T5:V5"/>
    <mergeCell ref="D5:E5"/>
    <mergeCell ref="F5:G5"/>
  </mergeCells>
  <printOptions horizontalCentered="1"/>
  <pageMargins left="0.70866141732283472" right="0.15748031496062992" top="0.74803149606299213" bottom="0.74803149606299213" header="0.31496062992125984" footer="0.31496062992125984"/>
  <pageSetup paperSize="8" scale="7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Z25"/>
  <sheetViews>
    <sheetView view="pageBreakPreview" topLeftCell="D1" zoomScaleNormal="100" zoomScaleSheetLayoutView="100" workbookViewId="0">
      <selection activeCell="Y14" sqref="Y14"/>
    </sheetView>
  </sheetViews>
  <sheetFormatPr defaultRowHeight="15" x14ac:dyDescent="0.25"/>
  <cols>
    <col min="1" max="1" width="6" style="87" customWidth="1"/>
    <col min="2" max="2" width="10.7109375" style="104" customWidth="1"/>
    <col min="3" max="3" width="40.7109375" style="87" customWidth="1"/>
    <col min="4" max="5" width="12.28515625" style="87" customWidth="1"/>
    <col min="6" max="6" width="13.42578125" style="87" customWidth="1"/>
    <col min="7" max="11" width="12.28515625" style="87" customWidth="1"/>
    <col min="12" max="13" width="10.85546875" style="87" customWidth="1"/>
    <col min="14" max="15" width="13.140625" style="87" customWidth="1"/>
    <col min="16" max="17" width="11.28515625" style="87" customWidth="1"/>
    <col min="18" max="18" width="12.28515625" style="87" customWidth="1"/>
    <col min="19" max="19" width="10.140625" style="87" customWidth="1"/>
    <col min="20" max="21" width="10.85546875" style="87" customWidth="1"/>
    <col min="22" max="22" width="13.28515625" style="87" customWidth="1"/>
    <col min="23" max="23" width="10.140625" style="87" hidden="1" customWidth="1"/>
    <col min="24" max="24" width="8.140625" style="87" hidden="1" customWidth="1"/>
    <col min="25" max="25" width="12.42578125" style="87" bestFit="1" customWidth="1"/>
    <col min="26" max="16384" width="9.140625" style="87"/>
  </cols>
  <sheetData>
    <row r="1" spans="1:26" x14ac:dyDescent="0.25">
      <c r="N1" s="318" t="s">
        <v>520</v>
      </c>
      <c r="O1" s="318"/>
      <c r="P1" s="318"/>
      <c r="Q1" s="318"/>
      <c r="R1" s="318"/>
      <c r="S1" s="318"/>
      <c r="T1" s="318"/>
      <c r="U1" s="318"/>
      <c r="V1" s="318"/>
    </row>
    <row r="2" spans="1:26" ht="48" customHeight="1" x14ac:dyDescent="0.25">
      <c r="A2" s="104"/>
      <c r="C2" s="340" t="s">
        <v>549</v>
      </c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Y2" s="94"/>
    </row>
    <row r="3" spans="1:26" ht="48" customHeight="1" x14ac:dyDescent="0.25">
      <c r="A3" s="158" t="s">
        <v>147</v>
      </c>
      <c r="B3" s="158" t="s">
        <v>170</v>
      </c>
      <c r="C3" s="148" t="s">
        <v>148</v>
      </c>
      <c r="D3" s="338" t="s">
        <v>149</v>
      </c>
      <c r="E3" s="339"/>
      <c r="F3" s="338" t="s">
        <v>150</v>
      </c>
      <c r="G3" s="339"/>
      <c r="H3" s="338" t="s">
        <v>188</v>
      </c>
      <c r="I3" s="339"/>
      <c r="J3" s="338" t="s">
        <v>194</v>
      </c>
      <c r="K3" s="339"/>
      <c r="L3" s="338" t="s">
        <v>195</v>
      </c>
      <c r="M3" s="339"/>
      <c r="N3" s="338" t="s">
        <v>196</v>
      </c>
      <c r="O3" s="339"/>
      <c r="P3" s="338" t="s">
        <v>197</v>
      </c>
      <c r="Q3" s="339"/>
      <c r="R3" s="338" t="s">
        <v>245</v>
      </c>
      <c r="S3" s="339"/>
      <c r="T3" s="338" t="s">
        <v>230</v>
      </c>
      <c r="U3" s="339"/>
      <c r="V3" s="335" t="s">
        <v>354</v>
      </c>
      <c r="W3" s="336"/>
      <c r="X3" s="336"/>
      <c r="Y3" s="337"/>
    </row>
    <row r="4" spans="1:26" ht="57.75" customHeight="1" x14ac:dyDescent="0.25">
      <c r="A4" s="162" t="s">
        <v>374</v>
      </c>
      <c r="B4" s="162" t="s">
        <v>255</v>
      </c>
      <c r="C4" s="105" t="s">
        <v>199</v>
      </c>
      <c r="D4" s="342" t="s">
        <v>89</v>
      </c>
      <c r="E4" s="343"/>
      <c r="F4" s="342" t="s">
        <v>246</v>
      </c>
      <c r="G4" s="343"/>
      <c r="H4" s="342" t="s">
        <v>91</v>
      </c>
      <c r="I4" s="343"/>
      <c r="J4" s="342" t="s">
        <v>467</v>
      </c>
      <c r="K4" s="343"/>
      <c r="L4" s="342" t="s">
        <v>93</v>
      </c>
      <c r="M4" s="343"/>
      <c r="N4" s="342" t="s">
        <v>107</v>
      </c>
      <c r="O4" s="343"/>
      <c r="P4" s="342" t="s">
        <v>110</v>
      </c>
      <c r="Q4" s="343"/>
      <c r="R4" s="342" t="s">
        <v>250</v>
      </c>
      <c r="S4" s="343"/>
      <c r="T4" s="342" t="s">
        <v>251</v>
      </c>
      <c r="U4" s="343"/>
      <c r="V4" s="344" t="s">
        <v>220</v>
      </c>
      <c r="W4" s="345"/>
      <c r="X4" s="345"/>
      <c r="Y4" s="346"/>
    </row>
    <row r="5" spans="1:26" ht="57" x14ac:dyDescent="0.25">
      <c r="A5" s="88">
        <v>1</v>
      </c>
      <c r="B5" s="102"/>
      <c r="C5" s="105" t="s">
        <v>226</v>
      </c>
      <c r="D5" s="247" t="s">
        <v>526</v>
      </c>
      <c r="E5" s="247" t="s">
        <v>527</v>
      </c>
      <c r="F5" s="247" t="s">
        <v>526</v>
      </c>
      <c r="G5" s="247" t="s">
        <v>527</v>
      </c>
      <c r="H5" s="247" t="s">
        <v>526</v>
      </c>
      <c r="I5" s="247" t="s">
        <v>527</v>
      </c>
      <c r="J5" s="247" t="s">
        <v>526</v>
      </c>
      <c r="K5" s="247" t="s">
        <v>527</v>
      </c>
      <c r="L5" s="247" t="s">
        <v>526</v>
      </c>
      <c r="M5" s="247" t="s">
        <v>527</v>
      </c>
      <c r="N5" s="247" t="s">
        <v>526</v>
      </c>
      <c r="O5" s="247" t="s">
        <v>527</v>
      </c>
      <c r="P5" s="247" t="s">
        <v>526</v>
      </c>
      <c r="Q5" s="247" t="s">
        <v>527</v>
      </c>
      <c r="R5" s="247" t="s">
        <v>526</v>
      </c>
      <c r="S5" s="247" t="s">
        <v>527</v>
      </c>
      <c r="T5" s="247" t="s">
        <v>526</v>
      </c>
      <c r="U5" s="247" t="s">
        <v>527</v>
      </c>
      <c r="V5" s="247" t="s">
        <v>526</v>
      </c>
      <c r="W5" s="247" t="s">
        <v>517</v>
      </c>
      <c r="X5" s="247" t="s">
        <v>516</v>
      </c>
      <c r="Y5" s="247" t="s">
        <v>527</v>
      </c>
    </row>
    <row r="6" spans="1:26" x14ac:dyDescent="0.25">
      <c r="A6" s="88">
        <v>2</v>
      </c>
      <c r="B6" s="88" t="s">
        <v>266</v>
      </c>
      <c r="C6" s="106" t="s">
        <v>263</v>
      </c>
      <c r="D6" s="139"/>
      <c r="E6" s="139"/>
      <c r="F6" s="139"/>
      <c r="G6" s="139"/>
      <c r="H6" s="139"/>
      <c r="I6" s="139"/>
      <c r="J6" s="140"/>
      <c r="K6" s="140"/>
      <c r="L6" s="138"/>
      <c r="M6" s="138"/>
      <c r="N6" s="138"/>
      <c r="O6" s="138"/>
      <c r="P6" s="138"/>
      <c r="Q6" s="138"/>
      <c r="R6" s="138"/>
      <c r="S6" s="138"/>
      <c r="T6" s="140"/>
      <c r="U6" s="140"/>
      <c r="V6" s="146">
        <f>D6+F6+H6+J6+L6+N6+P6+R6+T6</f>
        <v>0</v>
      </c>
      <c r="W6" s="146">
        <f t="shared" ref="W6:X7" si="0">E6+G6+I6+K6+M6+O6+Q6+S6+U6</f>
        <v>0</v>
      </c>
      <c r="X6" s="146">
        <f t="shared" si="0"/>
        <v>0</v>
      </c>
      <c r="Y6" s="146">
        <f>E6+G6+I6+K6+M6+O6+Q6+S6+U6</f>
        <v>0</v>
      </c>
    </row>
    <row r="7" spans="1:26" x14ac:dyDescent="0.25">
      <c r="A7" s="88">
        <v>3</v>
      </c>
      <c r="B7" s="88" t="s">
        <v>206</v>
      </c>
      <c r="C7" s="106" t="s">
        <v>227</v>
      </c>
      <c r="D7" s="139">
        <v>193280000</v>
      </c>
      <c r="E7" s="139"/>
      <c r="F7" s="139">
        <v>23892000</v>
      </c>
      <c r="G7" s="139"/>
      <c r="H7" s="139">
        <v>15000000</v>
      </c>
      <c r="I7" s="139"/>
      <c r="J7" s="140"/>
      <c r="K7" s="140"/>
      <c r="L7" s="138"/>
      <c r="M7" s="138"/>
      <c r="N7" s="138"/>
      <c r="O7" s="138"/>
      <c r="P7" s="138"/>
      <c r="Q7" s="138"/>
      <c r="R7" s="138"/>
      <c r="S7" s="138"/>
      <c r="T7" s="140"/>
      <c r="U7" s="140"/>
      <c r="V7" s="146">
        <f t="shared" ref="V7:X12" si="1">D7+F7+H7+J7+L7+N7+P7+R7+T7</f>
        <v>232172000</v>
      </c>
      <c r="W7" s="146">
        <f t="shared" si="0"/>
        <v>0</v>
      </c>
      <c r="X7" s="146">
        <f t="shared" si="0"/>
        <v>271064000</v>
      </c>
      <c r="Y7" s="146">
        <f t="shared" ref="Y7:Y12" si="2">E7+G7+I7+K7+M7+O7+Q7+S7+U7</f>
        <v>0</v>
      </c>
    </row>
    <row r="8" spans="1:26" x14ac:dyDescent="0.25">
      <c r="A8" s="88">
        <v>4</v>
      </c>
      <c r="B8" s="88" t="s">
        <v>206</v>
      </c>
      <c r="C8" s="106" t="s">
        <v>538</v>
      </c>
      <c r="D8" s="139">
        <v>11205000</v>
      </c>
      <c r="E8" s="139"/>
      <c r="F8" s="139">
        <v>1426000</v>
      </c>
      <c r="G8" s="139"/>
      <c r="H8" s="139">
        <v>64000</v>
      </c>
      <c r="I8" s="139"/>
      <c r="J8" s="140"/>
      <c r="K8" s="140"/>
      <c r="L8" s="138"/>
      <c r="M8" s="138"/>
      <c r="N8" s="138"/>
      <c r="O8" s="138"/>
      <c r="P8" s="138"/>
      <c r="Q8" s="138"/>
      <c r="R8" s="138"/>
      <c r="S8" s="138"/>
      <c r="T8" s="140"/>
      <c r="U8" s="140"/>
      <c r="V8" s="146">
        <f t="shared" si="1"/>
        <v>12695000</v>
      </c>
      <c r="W8" s="146"/>
      <c r="X8" s="146"/>
      <c r="Y8" s="146">
        <f t="shared" si="2"/>
        <v>0</v>
      </c>
    </row>
    <row r="9" spans="1:26" x14ac:dyDescent="0.25">
      <c r="A9" s="88">
        <v>5</v>
      </c>
      <c r="B9" s="88" t="s">
        <v>206</v>
      </c>
      <c r="C9" s="106" t="s">
        <v>550</v>
      </c>
      <c r="D9" s="139"/>
      <c r="E9" s="139"/>
      <c r="F9" s="139"/>
      <c r="G9" s="139"/>
      <c r="H9" s="139"/>
      <c r="I9" s="139"/>
      <c r="J9" s="140"/>
      <c r="K9" s="140"/>
      <c r="L9" s="138"/>
      <c r="M9" s="138"/>
      <c r="N9" s="138"/>
      <c r="O9" s="138"/>
      <c r="P9" s="138"/>
      <c r="Q9" s="138"/>
      <c r="R9" s="138"/>
      <c r="S9" s="138"/>
      <c r="T9" s="140"/>
      <c r="U9" s="140"/>
      <c r="V9" s="146">
        <f t="shared" si="1"/>
        <v>0</v>
      </c>
      <c r="W9" s="146">
        <f t="shared" si="1"/>
        <v>0</v>
      </c>
      <c r="X9" s="146">
        <f t="shared" si="1"/>
        <v>0</v>
      </c>
      <c r="Y9" s="146">
        <f t="shared" si="2"/>
        <v>0</v>
      </c>
    </row>
    <row r="10" spans="1:26" ht="15.75" x14ac:dyDescent="0.25">
      <c r="A10" s="88">
        <v>6</v>
      </c>
      <c r="B10" s="88"/>
      <c r="C10" s="105" t="s">
        <v>228</v>
      </c>
      <c r="D10" s="146">
        <f>SUM(D6:D9)</f>
        <v>204485000</v>
      </c>
      <c r="E10" s="146">
        <f>SUM(E6:E9)</f>
        <v>0</v>
      </c>
      <c r="F10" s="146">
        <f t="shared" ref="F10:U10" si="3">SUM(F6:F9)</f>
        <v>25318000</v>
      </c>
      <c r="G10" s="146">
        <f t="shared" si="3"/>
        <v>0</v>
      </c>
      <c r="H10" s="146">
        <f t="shared" si="3"/>
        <v>15064000</v>
      </c>
      <c r="I10" s="146">
        <f t="shared" si="3"/>
        <v>0</v>
      </c>
      <c r="J10" s="146">
        <f t="shared" si="3"/>
        <v>0</v>
      </c>
      <c r="K10" s="146">
        <f t="shared" si="3"/>
        <v>0</v>
      </c>
      <c r="L10" s="146">
        <f t="shared" si="3"/>
        <v>0</v>
      </c>
      <c r="M10" s="146">
        <f t="shared" si="3"/>
        <v>0</v>
      </c>
      <c r="N10" s="146">
        <f t="shared" si="3"/>
        <v>0</v>
      </c>
      <c r="O10" s="146">
        <f t="shared" si="3"/>
        <v>0</v>
      </c>
      <c r="P10" s="146">
        <f t="shared" si="3"/>
        <v>0</v>
      </c>
      <c r="Q10" s="146">
        <f t="shared" si="3"/>
        <v>0</v>
      </c>
      <c r="R10" s="146">
        <f t="shared" si="3"/>
        <v>0</v>
      </c>
      <c r="S10" s="146">
        <f t="shared" si="3"/>
        <v>0</v>
      </c>
      <c r="T10" s="146">
        <f t="shared" si="3"/>
        <v>0</v>
      </c>
      <c r="U10" s="146">
        <f t="shared" si="3"/>
        <v>0</v>
      </c>
      <c r="V10" s="146">
        <f t="shared" si="1"/>
        <v>244867000</v>
      </c>
      <c r="W10" s="146">
        <f t="shared" ref="W10:X10" si="4">SUM(W6:W9)</f>
        <v>0</v>
      </c>
      <c r="X10" s="146">
        <f t="shared" si="4"/>
        <v>271064000</v>
      </c>
      <c r="Y10" s="146">
        <f t="shared" si="2"/>
        <v>0</v>
      </c>
      <c r="Z10" s="116"/>
    </row>
    <row r="11" spans="1:26" x14ac:dyDescent="0.25">
      <c r="A11" s="88">
        <v>7</v>
      </c>
      <c r="B11" s="88"/>
      <c r="C11" s="94" t="s">
        <v>216</v>
      </c>
      <c r="D11" s="137">
        <f>D7++D8+D9</f>
        <v>204485000</v>
      </c>
      <c r="E11" s="137">
        <f t="shared" ref="E11:U11" si="5">E7++E8+E9</f>
        <v>0</v>
      </c>
      <c r="F11" s="137">
        <f t="shared" si="5"/>
        <v>25318000</v>
      </c>
      <c r="G11" s="137">
        <f t="shared" si="5"/>
        <v>0</v>
      </c>
      <c r="H11" s="137">
        <f t="shared" si="5"/>
        <v>15064000</v>
      </c>
      <c r="I11" s="137">
        <f t="shared" si="5"/>
        <v>0</v>
      </c>
      <c r="J11" s="137">
        <f t="shared" si="5"/>
        <v>0</v>
      </c>
      <c r="K11" s="137">
        <f t="shared" si="5"/>
        <v>0</v>
      </c>
      <c r="L11" s="137">
        <f t="shared" si="5"/>
        <v>0</v>
      </c>
      <c r="M11" s="137">
        <f t="shared" si="5"/>
        <v>0</v>
      </c>
      <c r="N11" s="137">
        <f t="shared" si="5"/>
        <v>0</v>
      </c>
      <c r="O11" s="137">
        <f t="shared" si="5"/>
        <v>0</v>
      </c>
      <c r="P11" s="137">
        <f t="shared" si="5"/>
        <v>0</v>
      </c>
      <c r="Q11" s="137">
        <f t="shared" si="5"/>
        <v>0</v>
      </c>
      <c r="R11" s="137">
        <f t="shared" si="5"/>
        <v>0</v>
      </c>
      <c r="S11" s="137">
        <f t="shared" si="5"/>
        <v>0</v>
      </c>
      <c r="T11" s="137">
        <f t="shared" si="5"/>
        <v>0</v>
      </c>
      <c r="U11" s="137">
        <f t="shared" si="5"/>
        <v>0</v>
      </c>
      <c r="V11" s="146">
        <f t="shared" si="1"/>
        <v>244867000</v>
      </c>
      <c r="W11" s="137">
        <f t="shared" ref="W11:X11" si="6">W7+W9</f>
        <v>0</v>
      </c>
      <c r="X11" s="137">
        <f t="shared" si="6"/>
        <v>271064000</v>
      </c>
      <c r="Y11" s="146">
        <f t="shared" si="2"/>
        <v>0</v>
      </c>
    </row>
    <row r="12" spans="1:26" x14ac:dyDescent="0.25">
      <c r="A12" s="88">
        <v>8</v>
      </c>
      <c r="B12" s="88"/>
      <c r="C12" s="94" t="s">
        <v>263</v>
      </c>
      <c r="D12" s="137">
        <f>D6</f>
        <v>0</v>
      </c>
      <c r="E12" s="137">
        <f t="shared" ref="E12:X12" si="7">E6</f>
        <v>0</v>
      </c>
      <c r="F12" s="137">
        <f t="shared" si="7"/>
        <v>0</v>
      </c>
      <c r="G12" s="137">
        <f t="shared" si="7"/>
        <v>0</v>
      </c>
      <c r="H12" s="137">
        <f t="shared" si="7"/>
        <v>0</v>
      </c>
      <c r="I12" s="137">
        <f t="shared" si="7"/>
        <v>0</v>
      </c>
      <c r="J12" s="137">
        <f t="shared" si="7"/>
        <v>0</v>
      </c>
      <c r="K12" s="137">
        <f t="shared" si="7"/>
        <v>0</v>
      </c>
      <c r="L12" s="137">
        <f t="shared" si="7"/>
        <v>0</v>
      </c>
      <c r="M12" s="137">
        <f t="shared" si="7"/>
        <v>0</v>
      </c>
      <c r="N12" s="137">
        <f t="shared" si="7"/>
        <v>0</v>
      </c>
      <c r="O12" s="137">
        <f t="shared" si="7"/>
        <v>0</v>
      </c>
      <c r="P12" s="137">
        <f t="shared" si="7"/>
        <v>0</v>
      </c>
      <c r="Q12" s="137">
        <f t="shared" si="7"/>
        <v>0</v>
      </c>
      <c r="R12" s="137">
        <f t="shared" si="7"/>
        <v>0</v>
      </c>
      <c r="S12" s="137">
        <f t="shared" si="7"/>
        <v>0</v>
      </c>
      <c r="T12" s="137">
        <f t="shared" si="7"/>
        <v>0</v>
      </c>
      <c r="U12" s="137">
        <f t="shared" si="7"/>
        <v>0</v>
      </c>
      <c r="V12" s="146">
        <f t="shared" si="1"/>
        <v>0</v>
      </c>
      <c r="W12" s="137">
        <f t="shared" si="7"/>
        <v>0</v>
      </c>
      <c r="X12" s="137">
        <f t="shared" si="7"/>
        <v>0</v>
      </c>
      <c r="Y12" s="146">
        <f t="shared" si="2"/>
        <v>0</v>
      </c>
    </row>
    <row r="13" spans="1:26" x14ac:dyDescent="0.25">
      <c r="A13" s="88">
        <v>9</v>
      </c>
      <c r="B13" s="88"/>
      <c r="C13" s="94" t="s">
        <v>257</v>
      </c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47">
        <v>17</v>
      </c>
      <c r="W13" s="147">
        <v>17</v>
      </c>
      <c r="X13" s="147">
        <v>17</v>
      </c>
      <c r="Y13" s="147"/>
    </row>
    <row r="14" spans="1:26" x14ac:dyDescent="0.25">
      <c r="A14" s="88">
        <v>10</v>
      </c>
      <c r="B14" s="88"/>
      <c r="C14" s="94" t="s">
        <v>258</v>
      </c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>
        <v>0</v>
      </c>
      <c r="W14" s="137">
        <v>0</v>
      </c>
      <c r="X14" s="137">
        <v>0</v>
      </c>
      <c r="Y14" s="137">
        <v>0</v>
      </c>
    </row>
    <row r="15" spans="1:26" x14ac:dyDescent="0.25">
      <c r="E15" s="116"/>
      <c r="F15" s="116"/>
      <c r="G15" s="116"/>
      <c r="I15" s="116"/>
    </row>
    <row r="17" spans="4:22" x14ac:dyDescent="0.25">
      <c r="D17" s="116"/>
      <c r="F17" s="116"/>
      <c r="U17" s="116"/>
      <c r="V17" s="116"/>
    </row>
    <row r="24" spans="4:22" x14ac:dyDescent="0.25">
      <c r="F24" s="116"/>
    </row>
    <row r="25" spans="4:22" x14ac:dyDescent="0.25">
      <c r="F25" s="116"/>
    </row>
  </sheetData>
  <mergeCells count="22">
    <mergeCell ref="C2:V2"/>
    <mergeCell ref="N1:V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D3:E3"/>
    <mergeCell ref="F3:G3"/>
    <mergeCell ref="H3:I3"/>
    <mergeCell ref="J3:K3"/>
    <mergeCell ref="V3:Y3"/>
    <mergeCell ref="L3:M3"/>
    <mergeCell ref="N3:O3"/>
    <mergeCell ref="P3:Q3"/>
    <mergeCell ref="R3:S3"/>
    <mergeCell ref="T3:U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AJ91"/>
  <sheetViews>
    <sheetView tabSelected="1" view="pageBreakPreview" zoomScale="85" zoomScaleNormal="100" zoomScaleSheetLayoutView="85" workbookViewId="0">
      <pane xSplit="3" ySplit="5" topLeftCell="D48" activePane="bottomRight" state="frozen"/>
      <selection pane="topRight" activeCell="D1" sqref="D1"/>
      <selection pane="bottomLeft" activeCell="A6" sqref="A6"/>
      <selection pane="bottomRight" activeCell="C63" sqref="C63"/>
    </sheetView>
  </sheetViews>
  <sheetFormatPr defaultRowHeight="15" x14ac:dyDescent="0.25"/>
  <cols>
    <col min="1" max="1" width="6" style="46" customWidth="1"/>
    <col min="2" max="2" width="15" style="46" customWidth="1"/>
    <col min="3" max="3" width="64.85546875" style="46" customWidth="1"/>
    <col min="4" max="4" width="12.42578125" style="46" bestFit="1" customWidth="1"/>
    <col min="5" max="5" width="12.42578125" style="46" customWidth="1"/>
    <col min="6" max="7" width="13.28515625" style="46" customWidth="1"/>
    <col min="8" max="8" width="12.85546875" style="46" customWidth="1"/>
    <col min="9" max="9" width="13.42578125" style="46" customWidth="1"/>
    <col min="10" max="10" width="11.7109375" style="46" customWidth="1"/>
    <col min="11" max="11" width="12.140625" style="46" customWidth="1"/>
    <col min="12" max="12" width="12.28515625" style="46" customWidth="1"/>
    <col min="13" max="13" width="12.42578125" style="46" customWidth="1"/>
    <col min="14" max="15" width="12.28515625" style="46" customWidth="1"/>
    <col min="16" max="19" width="13.7109375" style="46" customWidth="1"/>
    <col min="20" max="21" width="14.85546875" style="46" customWidth="1"/>
    <col min="22" max="25" width="12.28515625" style="46" customWidth="1"/>
    <col min="26" max="27" width="13" style="46" customWidth="1"/>
    <col min="28" max="28" width="14.42578125" style="46" customWidth="1"/>
    <col min="29" max="29" width="14.28515625" style="46" bestFit="1" customWidth="1"/>
    <col min="30" max="30" width="13.42578125" style="46" customWidth="1"/>
    <col min="31" max="32" width="14.85546875" style="46" customWidth="1"/>
    <col min="33" max="33" width="14.28515625" style="46" customWidth="1"/>
    <col min="34" max="35" width="12.28515625" style="46" hidden="1" customWidth="1"/>
    <col min="36" max="36" width="14.28515625" style="46" bestFit="1" customWidth="1"/>
    <col min="37" max="16384" width="9.140625" style="46"/>
  </cols>
  <sheetData>
    <row r="1" spans="1:36" x14ac:dyDescent="0.25">
      <c r="X1" s="351" t="s">
        <v>551</v>
      </c>
      <c r="Y1" s="351"/>
      <c r="Z1" s="351"/>
      <c r="AA1" s="351"/>
      <c r="AB1" s="351"/>
      <c r="AC1" s="351"/>
      <c r="AD1" s="351"/>
      <c r="AE1" s="262"/>
      <c r="AF1" s="262"/>
      <c r="AG1" s="250"/>
    </row>
    <row r="2" spans="1:36" ht="48" customHeight="1" x14ac:dyDescent="0.25">
      <c r="A2" s="43"/>
      <c r="B2" s="43"/>
      <c r="C2" s="349" t="s">
        <v>552</v>
      </c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50"/>
      <c r="AG2" s="350"/>
      <c r="AH2" s="263"/>
      <c r="AI2" s="263"/>
    </row>
    <row r="3" spans="1:36" ht="48" customHeight="1" x14ac:dyDescent="0.25">
      <c r="A3" s="73" t="s">
        <v>147</v>
      </c>
      <c r="B3" s="73" t="s">
        <v>170</v>
      </c>
      <c r="C3" s="253" t="s">
        <v>148</v>
      </c>
      <c r="D3" s="347" t="s">
        <v>149</v>
      </c>
      <c r="E3" s="348"/>
      <c r="F3" s="347" t="s">
        <v>150</v>
      </c>
      <c r="G3" s="348"/>
      <c r="H3" s="347" t="s">
        <v>188</v>
      </c>
      <c r="I3" s="348"/>
      <c r="J3" s="347" t="s">
        <v>194</v>
      </c>
      <c r="K3" s="348"/>
      <c r="L3" s="347" t="s">
        <v>195</v>
      </c>
      <c r="M3" s="348"/>
      <c r="N3" s="347" t="s">
        <v>196</v>
      </c>
      <c r="O3" s="348"/>
      <c r="P3" s="347" t="s">
        <v>197</v>
      </c>
      <c r="Q3" s="348"/>
      <c r="R3" s="347" t="s">
        <v>230</v>
      </c>
      <c r="S3" s="348"/>
      <c r="T3" s="347" t="s">
        <v>354</v>
      </c>
      <c r="U3" s="348"/>
      <c r="V3" s="347" t="s">
        <v>231</v>
      </c>
      <c r="W3" s="348"/>
      <c r="X3" s="347" t="s">
        <v>370</v>
      </c>
      <c r="Y3" s="348"/>
      <c r="Z3" s="347" t="s">
        <v>232</v>
      </c>
      <c r="AA3" s="348"/>
      <c r="AB3" s="347" t="s">
        <v>371</v>
      </c>
      <c r="AC3" s="348"/>
      <c r="AD3" s="347" t="s">
        <v>372</v>
      </c>
      <c r="AE3" s="348"/>
      <c r="AF3" s="264"/>
      <c r="AG3" s="73" t="s">
        <v>373</v>
      </c>
      <c r="AH3" s="263"/>
      <c r="AI3" s="263"/>
    </row>
    <row r="4" spans="1:36" ht="72.75" customHeight="1" x14ac:dyDescent="0.25">
      <c r="A4" s="53" t="s">
        <v>3</v>
      </c>
      <c r="B4" s="253" t="s">
        <v>198</v>
      </c>
      <c r="C4" s="54" t="s">
        <v>199</v>
      </c>
      <c r="D4" s="352" t="s">
        <v>89</v>
      </c>
      <c r="E4" s="353"/>
      <c r="F4" s="352" t="s">
        <v>246</v>
      </c>
      <c r="G4" s="353"/>
      <c r="H4" s="352" t="s">
        <v>91</v>
      </c>
      <c r="I4" s="353"/>
      <c r="J4" s="352" t="s">
        <v>247</v>
      </c>
      <c r="K4" s="353"/>
      <c r="L4" s="352" t="s">
        <v>248</v>
      </c>
      <c r="M4" s="353"/>
      <c r="N4" s="352" t="s">
        <v>249</v>
      </c>
      <c r="O4" s="353"/>
      <c r="P4" s="352" t="s">
        <v>279</v>
      </c>
      <c r="Q4" s="353"/>
      <c r="R4" s="352" t="s">
        <v>512</v>
      </c>
      <c r="S4" s="353"/>
      <c r="T4" s="352" t="s">
        <v>107</v>
      </c>
      <c r="U4" s="353"/>
      <c r="V4" s="352" t="s">
        <v>110</v>
      </c>
      <c r="W4" s="353"/>
      <c r="X4" s="352" t="s">
        <v>250</v>
      </c>
      <c r="Y4" s="353"/>
      <c r="Z4" s="352" t="s">
        <v>251</v>
      </c>
      <c r="AA4" s="353"/>
      <c r="AB4" s="352" t="s">
        <v>220</v>
      </c>
      <c r="AC4" s="353"/>
      <c r="AD4" s="352" t="s">
        <v>252</v>
      </c>
      <c r="AE4" s="353"/>
      <c r="AF4" s="55" t="s">
        <v>253</v>
      </c>
      <c r="AG4" s="55" t="s">
        <v>253</v>
      </c>
      <c r="AH4" s="265"/>
      <c r="AI4" s="265"/>
    </row>
    <row r="5" spans="1:36" ht="30" x14ac:dyDescent="0.25">
      <c r="A5" s="53" t="s">
        <v>5</v>
      </c>
      <c r="B5" s="266"/>
      <c r="C5" s="54" t="s">
        <v>254</v>
      </c>
      <c r="D5" s="247" t="s">
        <v>526</v>
      </c>
      <c r="E5" s="247" t="s">
        <v>527</v>
      </c>
      <c r="F5" s="247" t="s">
        <v>526</v>
      </c>
      <c r="G5" s="247" t="s">
        <v>527</v>
      </c>
      <c r="H5" s="247" t="s">
        <v>526</v>
      </c>
      <c r="I5" s="247" t="s">
        <v>527</v>
      </c>
      <c r="J5" s="247" t="s">
        <v>526</v>
      </c>
      <c r="K5" s="247" t="s">
        <v>527</v>
      </c>
      <c r="L5" s="247" t="s">
        <v>526</v>
      </c>
      <c r="M5" s="247" t="s">
        <v>527</v>
      </c>
      <c r="N5" s="247" t="s">
        <v>526</v>
      </c>
      <c r="O5" s="247" t="s">
        <v>527</v>
      </c>
      <c r="P5" s="247" t="s">
        <v>526</v>
      </c>
      <c r="Q5" s="247" t="s">
        <v>527</v>
      </c>
      <c r="R5" s="247" t="s">
        <v>526</v>
      </c>
      <c r="S5" s="247" t="s">
        <v>527</v>
      </c>
      <c r="T5" s="247" t="s">
        <v>526</v>
      </c>
      <c r="U5" s="247" t="s">
        <v>527</v>
      </c>
      <c r="V5" s="247" t="s">
        <v>526</v>
      </c>
      <c r="W5" s="247" t="s">
        <v>527</v>
      </c>
      <c r="X5" s="247" t="s">
        <v>526</v>
      </c>
      <c r="Y5" s="247" t="s">
        <v>527</v>
      </c>
      <c r="Z5" s="247" t="s">
        <v>526</v>
      </c>
      <c r="AA5" s="247" t="s">
        <v>527</v>
      </c>
      <c r="AB5" s="247" t="s">
        <v>526</v>
      </c>
      <c r="AC5" s="247" t="s">
        <v>527</v>
      </c>
      <c r="AD5" s="247" t="s">
        <v>526</v>
      </c>
      <c r="AE5" s="247" t="s">
        <v>527</v>
      </c>
      <c r="AF5" s="247" t="s">
        <v>526</v>
      </c>
      <c r="AG5" s="247" t="s">
        <v>527</v>
      </c>
      <c r="AH5" s="56" t="s">
        <v>553</v>
      </c>
      <c r="AI5" s="56" t="s">
        <v>554</v>
      </c>
    </row>
    <row r="6" spans="1:36" x14ac:dyDescent="0.25">
      <c r="A6" s="53" t="s">
        <v>15</v>
      </c>
      <c r="B6" s="43" t="s">
        <v>206</v>
      </c>
      <c r="C6" s="44" t="s">
        <v>440</v>
      </c>
      <c r="D6" s="267">
        <v>31772000</v>
      </c>
      <c r="E6" s="267"/>
      <c r="F6" s="267">
        <v>4161000</v>
      </c>
      <c r="G6" s="267"/>
      <c r="H6" s="267">
        <v>100000</v>
      </c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45">
        <f t="shared" ref="AB6:AC55" si="0">D6+F6+H6+J6+L6+N6+P6+R6+T6+V6+X6+Z6</f>
        <v>36033000</v>
      </c>
      <c r="AC6" s="45">
        <f>E6+G6+I6+K6+M6+O6+Q6+S6+U6+W6+Y6+AA6</f>
        <v>0</v>
      </c>
      <c r="AD6" s="268"/>
      <c r="AE6" s="268"/>
      <c r="AF6" s="268">
        <f t="shared" ref="AF6:AG21" si="1">AB6+AD6</f>
        <v>36033000</v>
      </c>
      <c r="AG6" s="268">
        <f t="shared" si="1"/>
        <v>0</v>
      </c>
      <c r="AH6" s="268"/>
      <c r="AI6" s="268"/>
      <c r="AJ6" s="60"/>
    </row>
    <row r="7" spans="1:36" x14ac:dyDescent="0.25">
      <c r="A7" s="53" t="s">
        <v>20</v>
      </c>
      <c r="B7" s="43" t="s">
        <v>206</v>
      </c>
      <c r="C7" s="44" t="s">
        <v>532</v>
      </c>
      <c r="D7" s="267">
        <v>600000</v>
      </c>
      <c r="E7" s="267"/>
      <c r="F7" s="267"/>
      <c r="G7" s="267"/>
      <c r="H7" s="267">
        <v>8200000</v>
      </c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>
        <v>2000000</v>
      </c>
      <c r="U7" s="267"/>
      <c r="V7" s="267"/>
      <c r="W7" s="267"/>
      <c r="X7" s="267"/>
      <c r="Y7" s="267"/>
      <c r="Z7" s="267"/>
      <c r="AA7" s="267"/>
      <c r="AB7" s="45">
        <f t="shared" si="0"/>
        <v>10800000</v>
      </c>
      <c r="AC7" s="45">
        <f t="shared" si="0"/>
        <v>0</v>
      </c>
      <c r="AD7" s="268"/>
      <c r="AE7" s="268"/>
      <c r="AF7" s="268">
        <f t="shared" si="1"/>
        <v>10800000</v>
      </c>
      <c r="AG7" s="268">
        <f t="shared" si="1"/>
        <v>0</v>
      </c>
      <c r="AH7" s="268"/>
      <c r="AI7" s="268"/>
      <c r="AJ7" s="60"/>
    </row>
    <row r="8" spans="1:36" x14ac:dyDescent="0.25">
      <c r="A8" s="53" t="s">
        <v>29</v>
      </c>
      <c r="B8" s="43" t="s">
        <v>206</v>
      </c>
      <c r="C8" s="44" t="s">
        <v>438</v>
      </c>
      <c r="D8" s="267"/>
      <c r="E8" s="267"/>
      <c r="F8" s="267"/>
      <c r="G8" s="267"/>
      <c r="H8" s="267">
        <v>259000</v>
      </c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>
        <v>1000000</v>
      </c>
      <c r="W8" s="267"/>
      <c r="X8" s="267"/>
      <c r="Y8" s="267"/>
      <c r="Z8" s="267"/>
      <c r="AA8" s="267"/>
      <c r="AB8" s="45">
        <f t="shared" si="0"/>
        <v>1259000</v>
      </c>
      <c r="AC8" s="45">
        <f t="shared" si="0"/>
        <v>0</v>
      </c>
      <c r="AD8" s="268"/>
      <c r="AE8" s="268"/>
      <c r="AF8" s="268">
        <f t="shared" si="1"/>
        <v>1259000</v>
      </c>
      <c r="AG8" s="268">
        <f t="shared" si="1"/>
        <v>0</v>
      </c>
      <c r="AH8" s="268"/>
      <c r="AI8" s="268"/>
      <c r="AJ8" s="60"/>
    </row>
    <row r="9" spans="1:36" x14ac:dyDescent="0.25">
      <c r="A9" s="53" t="s">
        <v>51</v>
      </c>
      <c r="B9" s="43" t="s">
        <v>206</v>
      </c>
      <c r="C9" s="44" t="s">
        <v>439</v>
      </c>
      <c r="D9" s="267"/>
      <c r="E9" s="267"/>
      <c r="F9" s="267"/>
      <c r="G9" s="267"/>
      <c r="H9" s="267">
        <v>6000000</v>
      </c>
      <c r="I9" s="267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>
        <v>8443000</v>
      </c>
      <c r="W9" s="267"/>
      <c r="X9" s="267"/>
      <c r="Y9" s="267"/>
      <c r="Z9" s="267"/>
      <c r="AA9" s="267"/>
      <c r="AB9" s="45">
        <f t="shared" si="0"/>
        <v>14443000</v>
      </c>
      <c r="AC9" s="45">
        <f t="shared" si="0"/>
        <v>0</v>
      </c>
      <c r="AD9" s="268"/>
      <c r="AE9" s="268"/>
      <c r="AF9" s="268">
        <f t="shared" si="1"/>
        <v>14443000</v>
      </c>
      <c r="AG9" s="268">
        <f t="shared" si="1"/>
        <v>0</v>
      </c>
      <c r="AH9" s="268"/>
      <c r="AI9" s="268"/>
      <c r="AJ9" s="60"/>
    </row>
    <row r="10" spans="1:36" x14ac:dyDescent="0.25">
      <c r="A10" s="53" t="s">
        <v>53</v>
      </c>
      <c r="B10" s="43" t="s">
        <v>206</v>
      </c>
      <c r="C10" s="44" t="s">
        <v>441</v>
      </c>
      <c r="D10" s="267"/>
      <c r="E10" s="267"/>
      <c r="F10" s="267"/>
      <c r="G10" s="267"/>
      <c r="H10" s="267">
        <v>26500000</v>
      </c>
      <c r="I10" s="267"/>
      <c r="J10" s="267"/>
      <c r="K10" s="267"/>
      <c r="L10" s="267"/>
      <c r="M10" s="267"/>
      <c r="N10" s="267"/>
      <c r="O10" s="267"/>
      <c r="P10" s="267"/>
      <c r="Q10" s="267"/>
      <c r="R10" s="267"/>
      <c r="S10" s="267"/>
      <c r="T10" s="267"/>
      <c r="U10" s="267"/>
      <c r="V10" s="267"/>
      <c r="W10" s="267"/>
      <c r="X10" s="267"/>
      <c r="Y10" s="267"/>
      <c r="Z10" s="267"/>
      <c r="AA10" s="267"/>
      <c r="AB10" s="45">
        <f t="shared" si="0"/>
        <v>26500000</v>
      </c>
      <c r="AC10" s="45">
        <f t="shared" si="0"/>
        <v>0</v>
      </c>
      <c r="AD10" s="268"/>
      <c r="AE10" s="268"/>
      <c r="AF10" s="268">
        <f t="shared" si="1"/>
        <v>26500000</v>
      </c>
      <c r="AG10" s="268">
        <f t="shared" si="1"/>
        <v>0</v>
      </c>
      <c r="AH10" s="268"/>
      <c r="AI10" s="268"/>
      <c r="AJ10" s="60"/>
    </row>
    <row r="11" spans="1:36" x14ac:dyDescent="0.25">
      <c r="A11" s="53" t="s">
        <v>55</v>
      </c>
      <c r="B11" s="43" t="s">
        <v>206</v>
      </c>
      <c r="C11" s="44" t="s">
        <v>461</v>
      </c>
      <c r="D11" s="267"/>
      <c r="E11" s="267"/>
      <c r="F11" s="267"/>
      <c r="G11" s="267"/>
      <c r="H11" s="267"/>
      <c r="I11" s="267"/>
      <c r="J11" s="267"/>
      <c r="K11" s="267"/>
      <c r="L11" s="267"/>
      <c r="M11" s="267"/>
      <c r="N11" s="267"/>
      <c r="O11" s="267"/>
      <c r="P11" s="267"/>
      <c r="Q11" s="267"/>
      <c r="R11" s="267"/>
      <c r="S11" s="267"/>
      <c r="T11" s="267"/>
      <c r="U11" s="267"/>
      <c r="V11" s="267"/>
      <c r="W11" s="267"/>
      <c r="X11" s="267">
        <v>5000000</v>
      </c>
      <c r="Y11" s="267"/>
      <c r="Z11" s="267"/>
      <c r="AA11" s="267"/>
      <c r="AB11" s="45">
        <f t="shared" si="0"/>
        <v>5000000</v>
      </c>
      <c r="AC11" s="45">
        <f t="shared" si="0"/>
        <v>0</v>
      </c>
      <c r="AD11" s="268"/>
      <c r="AE11" s="268"/>
      <c r="AF11" s="268">
        <f t="shared" si="1"/>
        <v>5000000</v>
      </c>
      <c r="AG11" s="268">
        <f t="shared" si="1"/>
        <v>0</v>
      </c>
      <c r="AH11" s="268"/>
      <c r="AI11" s="268"/>
      <c r="AJ11" s="60"/>
    </row>
    <row r="12" spans="1:36" x14ac:dyDescent="0.25">
      <c r="A12" s="53" t="s">
        <v>57</v>
      </c>
      <c r="B12" s="43" t="s">
        <v>206</v>
      </c>
      <c r="C12" s="44" t="s">
        <v>442</v>
      </c>
      <c r="D12" s="267"/>
      <c r="E12" s="267"/>
      <c r="F12" s="267"/>
      <c r="G12" s="267"/>
      <c r="H12" s="267"/>
      <c r="I12" s="267"/>
      <c r="J12" s="267"/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45">
        <f t="shared" si="0"/>
        <v>0</v>
      </c>
      <c r="AC12" s="45">
        <f t="shared" si="0"/>
        <v>0</v>
      </c>
      <c r="AD12" s="268"/>
      <c r="AE12" s="268"/>
      <c r="AF12" s="268">
        <f t="shared" si="1"/>
        <v>0</v>
      </c>
      <c r="AG12" s="268">
        <f t="shared" si="1"/>
        <v>0</v>
      </c>
      <c r="AH12" s="268"/>
      <c r="AI12" s="268"/>
      <c r="AJ12" s="60"/>
    </row>
    <row r="13" spans="1:36" x14ac:dyDescent="0.25">
      <c r="A13" s="53" t="s">
        <v>58</v>
      </c>
      <c r="B13" s="43" t="s">
        <v>206</v>
      </c>
      <c r="C13" s="44" t="s">
        <v>443</v>
      </c>
      <c r="D13" s="267"/>
      <c r="E13" s="267"/>
      <c r="F13" s="267"/>
      <c r="G13" s="267"/>
      <c r="H13" s="267"/>
      <c r="I13" s="267"/>
      <c r="J13" s="267">
        <v>300000</v>
      </c>
      <c r="K13" s="267"/>
      <c r="L13" s="267"/>
      <c r="M13" s="267"/>
      <c r="N13" s="267"/>
      <c r="O13" s="267"/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45">
        <f t="shared" si="0"/>
        <v>300000</v>
      </c>
      <c r="AC13" s="45">
        <f t="shared" si="0"/>
        <v>0</v>
      </c>
      <c r="AD13" s="268"/>
      <c r="AE13" s="268"/>
      <c r="AF13" s="268">
        <f t="shared" si="1"/>
        <v>300000</v>
      </c>
      <c r="AG13" s="268">
        <f t="shared" si="1"/>
        <v>0</v>
      </c>
      <c r="AH13" s="268"/>
      <c r="AI13" s="268"/>
      <c r="AJ13" s="60"/>
    </row>
    <row r="14" spans="1:36" x14ac:dyDescent="0.25">
      <c r="A14" s="53" t="s">
        <v>66</v>
      </c>
      <c r="B14" s="43" t="s">
        <v>208</v>
      </c>
      <c r="C14" s="44" t="s">
        <v>444</v>
      </c>
      <c r="D14" s="267"/>
      <c r="E14" s="267"/>
      <c r="F14" s="267"/>
      <c r="G14" s="267"/>
      <c r="H14" s="267"/>
      <c r="I14" s="267"/>
      <c r="J14" s="267"/>
      <c r="K14" s="267"/>
      <c r="L14" s="267"/>
      <c r="M14" s="267"/>
      <c r="N14" s="267">
        <v>500000</v>
      </c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267"/>
      <c r="AB14" s="45">
        <f t="shared" si="0"/>
        <v>500000</v>
      </c>
      <c r="AC14" s="45">
        <f t="shared" si="0"/>
        <v>0</v>
      </c>
      <c r="AD14" s="268"/>
      <c r="AE14" s="268"/>
      <c r="AF14" s="268">
        <f t="shared" si="1"/>
        <v>500000</v>
      </c>
      <c r="AG14" s="268">
        <f t="shared" si="1"/>
        <v>0</v>
      </c>
      <c r="AH14" s="268"/>
      <c r="AI14" s="268"/>
      <c r="AJ14" s="60"/>
    </row>
    <row r="15" spans="1:36" x14ac:dyDescent="0.25">
      <c r="A15" s="53" t="s">
        <v>68</v>
      </c>
      <c r="B15" s="43" t="s">
        <v>206</v>
      </c>
      <c r="C15" s="44" t="s">
        <v>445</v>
      </c>
      <c r="D15" s="267"/>
      <c r="E15" s="267"/>
      <c r="F15" s="267"/>
      <c r="G15" s="267"/>
      <c r="H15" s="267">
        <v>6000000</v>
      </c>
      <c r="I15" s="267"/>
      <c r="J15" s="267">
        <v>2800000</v>
      </c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45">
        <f t="shared" si="0"/>
        <v>8800000</v>
      </c>
      <c r="AC15" s="45">
        <f t="shared" si="0"/>
        <v>0</v>
      </c>
      <c r="AD15" s="268"/>
      <c r="AE15" s="268"/>
      <c r="AF15" s="268">
        <f t="shared" si="1"/>
        <v>8800000</v>
      </c>
      <c r="AG15" s="268">
        <f t="shared" si="1"/>
        <v>0</v>
      </c>
      <c r="AH15" s="268"/>
      <c r="AI15" s="268"/>
      <c r="AJ15" s="60"/>
    </row>
    <row r="16" spans="1:36" x14ac:dyDescent="0.25">
      <c r="A16" s="53" t="s">
        <v>70</v>
      </c>
      <c r="B16" s="43" t="s">
        <v>206</v>
      </c>
      <c r="C16" s="44" t="s">
        <v>446</v>
      </c>
      <c r="D16" s="267"/>
      <c r="E16" s="267"/>
      <c r="F16" s="267"/>
      <c r="G16" s="267"/>
      <c r="H16" s="267"/>
      <c r="I16" s="267"/>
      <c r="J16" s="267">
        <v>500000</v>
      </c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45">
        <f t="shared" si="0"/>
        <v>500000</v>
      </c>
      <c r="AC16" s="45">
        <f t="shared" si="0"/>
        <v>0</v>
      </c>
      <c r="AD16" s="268"/>
      <c r="AE16" s="268"/>
      <c r="AF16" s="268">
        <f t="shared" si="1"/>
        <v>500000</v>
      </c>
      <c r="AG16" s="268">
        <f t="shared" si="1"/>
        <v>0</v>
      </c>
      <c r="AH16" s="268"/>
      <c r="AI16" s="268"/>
      <c r="AJ16" s="60"/>
    </row>
    <row r="17" spans="1:36" x14ac:dyDescent="0.25">
      <c r="A17" s="53" t="s">
        <v>76</v>
      </c>
      <c r="B17" s="43" t="s">
        <v>206</v>
      </c>
      <c r="C17" s="44" t="s">
        <v>447</v>
      </c>
      <c r="D17" s="267"/>
      <c r="E17" s="267"/>
      <c r="F17" s="267"/>
      <c r="G17" s="267"/>
      <c r="H17" s="267"/>
      <c r="I17" s="267"/>
      <c r="J17" s="267">
        <v>500000</v>
      </c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45">
        <f t="shared" si="0"/>
        <v>500000</v>
      </c>
      <c r="AC17" s="45">
        <f t="shared" si="0"/>
        <v>0</v>
      </c>
      <c r="AD17" s="268"/>
      <c r="AE17" s="268"/>
      <c r="AF17" s="268">
        <f t="shared" si="1"/>
        <v>500000</v>
      </c>
      <c r="AG17" s="268">
        <f t="shared" si="1"/>
        <v>0</v>
      </c>
      <c r="AH17" s="268"/>
      <c r="AI17" s="268"/>
      <c r="AJ17" s="60"/>
    </row>
    <row r="18" spans="1:36" x14ac:dyDescent="0.25">
      <c r="A18" s="53" t="s">
        <v>78</v>
      </c>
      <c r="B18" s="43" t="s">
        <v>206</v>
      </c>
      <c r="C18" s="44" t="s">
        <v>448</v>
      </c>
      <c r="D18" s="267"/>
      <c r="E18" s="267"/>
      <c r="F18" s="267"/>
      <c r="G18" s="267"/>
      <c r="H18" s="267"/>
      <c r="I18" s="267"/>
      <c r="J18" s="267">
        <v>50000</v>
      </c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45">
        <f t="shared" si="0"/>
        <v>50000</v>
      </c>
      <c r="AC18" s="45">
        <f t="shared" si="0"/>
        <v>0</v>
      </c>
      <c r="AD18" s="268"/>
      <c r="AE18" s="268"/>
      <c r="AF18" s="268">
        <f t="shared" si="1"/>
        <v>50000</v>
      </c>
      <c r="AG18" s="268">
        <f t="shared" si="1"/>
        <v>0</v>
      </c>
      <c r="AH18" s="268"/>
      <c r="AI18" s="268"/>
      <c r="AJ18" s="60"/>
    </row>
    <row r="19" spans="1:36" x14ac:dyDescent="0.25">
      <c r="A19" s="53" t="s">
        <v>154</v>
      </c>
      <c r="B19" s="43" t="s">
        <v>206</v>
      </c>
      <c r="C19" s="44" t="s">
        <v>449</v>
      </c>
      <c r="D19" s="267">
        <v>18321000</v>
      </c>
      <c r="E19" s="267"/>
      <c r="F19" s="267">
        <v>1191000</v>
      </c>
      <c r="G19" s="267"/>
      <c r="H19" s="267"/>
      <c r="I19" s="267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45">
        <f t="shared" si="0"/>
        <v>19512000</v>
      </c>
      <c r="AC19" s="45">
        <f t="shared" si="0"/>
        <v>0</v>
      </c>
      <c r="AD19" s="268"/>
      <c r="AE19" s="268"/>
      <c r="AF19" s="268">
        <f t="shared" si="1"/>
        <v>19512000</v>
      </c>
      <c r="AG19" s="268">
        <f t="shared" si="1"/>
        <v>0</v>
      </c>
      <c r="AH19" s="268"/>
      <c r="AI19" s="268"/>
      <c r="AJ19" s="60"/>
    </row>
    <row r="20" spans="1:36" x14ac:dyDescent="0.25">
      <c r="A20" s="53" t="s">
        <v>82</v>
      </c>
      <c r="B20" s="43" t="s">
        <v>206</v>
      </c>
      <c r="C20" s="44" t="s">
        <v>450</v>
      </c>
      <c r="D20" s="267">
        <v>18434000</v>
      </c>
      <c r="E20" s="267"/>
      <c r="F20" s="267">
        <v>1198000</v>
      </c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45">
        <f t="shared" si="0"/>
        <v>19632000</v>
      </c>
      <c r="AC20" s="45">
        <f t="shared" si="0"/>
        <v>0</v>
      </c>
      <c r="AD20" s="268"/>
      <c r="AE20" s="268"/>
      <c r="AF20" s="268">
        <f t="shared" si="1"/>
        <v>19632000</v>
      </c>
      <c r="AG20" s="268">
        <f t="shared" si="1"/>
        <v>0</v>
      </c>
      <c r="AH20" s="268"/>
      <c r="AI20" s="268"/>
      <c r="AJ20" s="60"/>
    </row>
    <row r="21" spans="1:36" x14ac:dyDescent="0.25">
      <c r="A21" s="53" t="s">
        <v>84</v>
      </c>
      <c r="B21" s="43" t="s">
        <v>208</v>
      </c>
      <c r="C21" s="44" t="s">
        <v>555</v>
      </c>
      <c r="D21" s="267">
        <v>150000</v>
      </c>
      <c r="E21" s="267"/>
      <c r="F21" s="267"/>
      <c r="G21" s="267"/>
      <c r="H21" s="267">
        <v>1850000</v>
      </c>
      <c r="I21" s="267"/>
      <c r="J21" s="267"/>
      <c r="K21" s="267"/>
      <c r="L21" s="267"/>
      <c r="M21" s="267"/>
      <c r="N21" s="267"/>
      <c r="O21" s="267"/>
      <c r="P21" s="267"/>
      <c r="Q21" s="267"/>
      <c r="R21" s="267"/>
      <c r="S21" s="267"/>
      <c r="T21" s="267">
        <v>13492000</v>
      </c>
      <c r="U21" s="267"/>
      <c r="V21" s="267"/>
      <c r="W21" s="267"/>
      <c r="X21" s="267"/>
      <c r="Y21" s="267"/>
      <c r="Z21" s="267"/>
      <c r="AA21" s="267"/>
      <c r="AB21" s="45">
        <f t="shared" si="0"/>
        <v>15492000</v>
      </c>
      <c r="AC21" s="45">
        <f t="shared" si="0"/>
        <v>0</v>
      </c>
      <c r="AD21" s="268"/>
      <c r="AE21" s="268"/>
      <c r="AF21" s="268">
        <f t="shared" si="1"/>
        <v>15492000</v>
      </c>
      <c r="AG21" s="268">
        <f t="shared" si="1"/>
        <v>0</v>
      </c>
      <c r="AH21" s="268"/>
      <c r="AI21" s="268"/>
      <c r="AJ21" s="60"/>
    </row>
    <row r="22" spans="1:36" x14ac:dyDescent="0.25">
      <c r="A22" s="53" t="s">
        <v>305</v>
      </c>
      <c r="B22" s="43" t="s">
        <v>206</v>
      </c>
      <c r="C22" s="44" t="s">
        <v>451</v>
      </c>
      <c r="D22" s="267"/>
      <c r="E22" s="267"/>
      <c r="F22" s="267"/>
      <c r="G22" s="267"/>
      <c r="H22" s="267">
        <v>5500000</v>
      </c>
      <c r="I22" s="267"/>
      <c r="J22" s="267"/>
      <c r="K22" s="267"/>
      <c r="L22" s="267"/>
      <c r="M22" s="267"/>
      <c r="N22" s="267"/>
      <c r="O22" s="267"/>
      <c r="P22" s="267"/>
      <c r="Q22" s="267"/>
      <c r="R22" s="267">
        <v>4000000</v>
      </c>
      <c r="S22" s="267"/>
      <c r="T22" s="267"/>
      <c r="U22" s="267"/>
      <c r="V22" s="267"/>
      <c r="W22" s="267"/>
      <c r="X22" s="267"/>
      <c r="Y22" s="267"/>
      <c r="Z22" s="267">
        <v>22381820</v>
      </c>
      <c r="AA22" s="267"/>
      <c r="AB22" s="45">
        <f t="shared" si="0"/>
        <v>31881820</v>
      </c>
      <c r="AC22" s="45">
        <f t="shared" si="0"/>
        <v>0</v>
      </c>
      <c r="AD22" s="268"/>
      <c r="AE22" s="268"/>
      <c r="AF22" s="268">
        <f t="shared" ref="AF22:AG54" si="2">AB22+AD22</f>
        <v>31881820</v>
      </c>
      <c r="AG22" s="268">
        <f t="shared" si="2"/>
        <v>0</v>
      </c>
      <c r="AH22" s="268"/>
      <c r="AI22" s="268"/>
      <c r="AJ22" s="60"/>
    </row>
    <row r="23" spans="1:36" x14ac:dyDescent="0.25">
      <c r="A23" s="53" t="s">
        <v>306</v>
      </c>
      <c r="B23" s="43" t="s">
        <v>206</v>
      </c>
      <c r="C23" s="44" t="s">
        <v>458</v>
      </c>
      <c r="D23" s="267">
        <v>33239000</v>
      </c>
      <c r="E23" s="267"/>
      <c r="F23" s="267">
        <v>4799000</v>
      </c>
      <c r="G23" s="267"/>
      <c r="H23" s="267">
        <v>56235000</v>
      </c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45">
        <f t="shared" si="0"/>
        <v>94273000</v>
      </c>
      <c r="AC23" s="45">
        <f t="shared" si="0"/>
        <v>0</v>
      </c>
      <c r="AD23" s="268"/>
      <c r="AE23" s="268"/>
      <c r="AF23" s="268">
        <f t="shared" si="2"/>
        <v>94273000</v>
      </c>
      <c r="AG23" s="268">
        <f t="shared" si="2"/>
        <v>0</v>
      </c>
      <c r="AH23" s="268"/>
      <c r="AI23" s="268"/>
      <c r="AJ23" s="60"/>
    </row>
    <row r="24" spans="1:36" x14ac:dyDescent="0.25">
      <c r="A24" s="53" t="s">
        <v>307</v>
      </c>
      <c r="B24" s="43" t="s">
        <v>206</v>
      </c>
      <c r="C24" s="44" t="s">
        <v>452</v>
      </c>
      <c r="D24" s="267"/>
      <c r="E24" s="267"/>
      <c r="F24" s="267"/>
      <c r="G24" s="267"/>
      <c r="H24" s="267">
        <v>8000000</v>
      </c>
      <c r="I24" s="267"/>
      <c r="J24" s="267"/>
      <c r="K24" s="267"/>
      <c r="L24" s="267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67">
        <v>11580000</v>
      </c>
      <c r="AA24" s="267"/>
      <c r="AB24" s="45">
        <f t="shared" si="0"/>
        <v>19580000</v>
      </c>
      <c r="AC24" s="45">
        <f t="shared" si="0"/>
        <v>0</v>
      </c>
      <c r="AD24" s="268"/>
      <c r="AE24" s="268"/>
      <c r="AF24" s="268">
        <f t="shared" si="2"/>
        <v>19580000</v>
      </c>
      <c r="AG24" s="268">
        <f t="shared" si="2"/>
        <v>0</v>
      </c>
      <c r="AH24" s="268"/>
      <c r="AI24" s="268"/>
      <c r="AJ24" s="60"/>
    </row>
    <row r="25" spans="1:36" x14ac:dyDescent="0.25">
      <c r="A25" s="53" t="s">
        <v>308</v>
      </c>
      <c r="B25" s="43" t="s">
        <v>206</v>
      </c>
      <c r="C25" s="44" t="s">
        <v>501</v>
      </c>
      <c r="D25" s="267"/>
      <c r="E25" s="267"/>
      <c r="F25" s="267"/>
      <c r="G25" s="267"/>
      <c r="H25" s="267">
        <v>4000000</v>
      </c>
      <c r="I25" s="267"/>
      <c r="J25" s="267"/>
      <c r="K25" s="267"/>
      <c r="L25" s="267"/>
      <c r="M25" s="267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67"/>
      <c r="Y25" s="267"/>
      <c r="Z25" s="267">
        <v>500000000</v>
      </c>
      <c r="AA25" s="267"/>
      <c r="AB25" s="45">
        <f t="shared" si="0"/>
        <v>504000000</v>
      </c>
      <c r="AC25" s="45">
        <f t="shared" si="0"/>
        <v>0</v>
      </c>
      <c r="AD25" s="268"/>
      <c r="AE25" s="268"/>
      <c r="AF25" s="268">
        <f t="shared" si="2"/>
        <v>504000000</v>
      </c>
      <c r="AG25" s="268">
        <f t="shared" si="2"/>
        <v>0</v>
      </c>
      <c r="AH25" s="268"/>
      <c r="AI25" s="268"/>
      <c r="AJ25" s="60"/>
    </row>
    <row r="26" spans="1:36" x14ac:dyDescent="0.25">
      <c r="A26" s="53" t="s">
        <v>309</v>
      </c>
      <c r="B26" s="43" t="s">
        <v>206</v>
      </c>
      <c r="C26" s="44" t="s">
        <v>453</v>
      </c>
      <c r="D26" s="267"/>
      <c r="E26" s="267"/>
      <c r="F26" s="267"/>
      <c r="G26" s="267"/>
      <c r="H26" s="267">
        <v>2500000</v>
      </c>
      <c r="I26" s="267"/>
      <c r="J26" s="267"/>
      <c r="K26" s="267"/>
      <c r="L26" s="267"/>
      <c r="M26" s="267"/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45">
        <f t="shared" si="0"/>
        <v>2500000</v>
      </c>
      <c r="AC26" s="45">
        <f t="shared" si="0"/>
        <v>0</v>
      </c>
      <c r="AD26" s="268"/>
      <c r="AE26" s="268"/>
      <c r="AF26" s="268">
        <f t="shared" si="2"/>
        <v>2500000</v>
      </c>
      <c r="AG26" s="268">
        <f t="shared" si="2"/>
        <v>0</v>
      </c>
      <c r="AH26" s="268"/>
      <c r="AI26" s="268"/>
      <c r="AJ26" s="60"/>
    </row>
    <row r="27" spans="1:36" x14ac:dyDescent="0.25">
      <c r="A27" s="53" t="s">
        <v>310</v>
      </c>
      <c r="B27" s="43" t="s">
        <v>206</v>
      </c>
      <c r="C27" s="44" t="s">
        <v>462</v>
      </c>
      <c r="D27" s="267"/>
      <c r="E27" s="267"/>
      <c r="F27" s="267"/>
      <c r="G27" s="267"/>
      <c r="H27" s="267">
        <v>250000</v>
      </c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  <c r="W27" s="267"/>
      <c r="X27" s="267"/>
      <c r="Y27" s="267"/>
      <c r="Z27" s="267"/>
      <c r="AA27" s="267"/>
      <c r="AB27" s="45">
        <f t="shared" si="0"/>
        <v>250000</v>
      </c>
      <c r="AC27" s="45">
        <f t="shared" si="0"/>
        <v>0</v>
      </c>
      <c r="AD27" s="268"/>
      <c r="AE27" s="268"/>
      <c r="AF27" s="268">
        <f t="shared" si="2"/>
        <v>250000</v>
      </c>
      <c r="AG27" s="268">
        <f t="shared" si="2"/>
        <v>0</v>
      </c>
      <c r="AH27" s="268"/>
      <c r="AI27" s="268"/>
      <c r="AJ27" s="60"/>
    </row>
    <row r="28" spans="1:36" x14ac:dyDescent="0.25">
      <c r="A28" s="53" t="s">
        <v>311</v>
      </c>
      <c r="B28" s="43" t="s">
        <v>206</v>
      </c>
      <c r="C28" s="44" t="s">
        <v>556</v>
      </c>
      <c r="D28" s="243"/>
      <c r="E28" s="243"/>
      <c r="F28" s="243"/>
      <c r="G28" s="243"/>
      <c r="H28" s="145"/>
      <c r="I28" s="145"/>
      <c r="J28" s="243"/>
      <c r="K28" s="243"/>
      <c r="L28" s="243">
        <v>7500000</v>
      </c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145"/>
      <c r="Y28" s="145"/>
      <c r="Z28" s="243"/>
      <c r="AA28" s="243"/>
      <c r="AB28" s="45">
        <f t="shared" si="0"/>
        <v>7500000</v>
      </c>
      <c r="AC28" s="45">
        <f t="shared" si="0"/>
        <v>0</v>
      </c>
      <c r="AD28" s="268"/>
      <c r="AE28" s="268"/>
      <c r="AF28" s="268">
        <f t="shared" si="2"/>
        <v>7500000</v>
      </c>
      <c r="AG28" s="268">
        <f t="shared" si="2"/>
        <v>0</v>
      </c>
      <c r="AH28" s="268"/>
      <c r="AI28" s="268"/>
      <c r="AJ28" s="60"/>
    </row>
    <row r="29" spans="1:36" x14ac:dyDescent="0.25">
      <c r="A29" s="53" t="s">
        <v>507</v>
      </c>
      <c r="B29" s="43" t="s">
        <v>206</v>
      </c>
      <c r="C29" s="44" t="s">
        <v>557</v>
      </c>
      <c r="D29" s="243"/>
      <c r="E29" s="243"/>
      <c r="F29" s="243"/>
      <c r="G29" s="243"/>
      <c r="H29" s="145"/>
      <c r="I29" s="145"/>
      <c r="J29" s="243"/>
      <c r="K29" s="243"/>
      <c r="L29" s="243">
        <v>2500000</v>
      </c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145"/>
      <c r="Y29" s="145"/>
      <c r="Z29" s="243"/>
      <c r="AA29" s="243"/>
      <c r="AB29" s="45">
        <f t="shared" si="0"/>
        <v>2500000</v>
      </c>
      <c r="AC29" s="45">
        <f t="shared" si="0"/>
        <v>0</v>
      </c>
      <c r="AD29" s="268"/>
      <c r="AE29" s="268"/>
      <c r="AF29" s="268">
        <f t="shared" si="2"/>
        <v>2500000</v>
      </c>
      <c r="AG29" s="268">
        <f t="shared" si="2"/>
        <v>0</v>
      </c>
      <c r="AH29" s="268"/>
      <c r="AI29" s="268"/>
      <c r="AJ29" s="60"/>
    </row>
    <row r="30" spans="1:36" x14ac:dyDescent="0.25">
      <c r="A30" s="53" t="s">
        <v>312</v>
      </c>
      <c r="B30" s="43" t="s">
        <v>206</v>
      </c>
      <c r="C30" s="44" t="s">
        <v>454</v>
      </c>
      <c r="D30" s="243"/>
      <c r="E30" s="243"/>
      <c r="F30" s="243"/>
      <c r="G30" s="243"/>
      <c r="H30" s="145">
        <v>32500000</v>
      </c>
      <c r="I30" s="145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145"/>
      <c r="Y30" s="145"/>
      <c r="Z30" s="243"/>
      <c r="AA30" s="243"/>
      <c r="AB30" s="45">
        <f t="shared" si="0"/>
        <v>32500000</v>
      </c>
      <c r="AC30" s="45">
        <f t="shared" si="0"/>
        <v>0</v>
      </c>
      <c r="AD30" s="268"/>
      <c r="AE30" s="268"/>
      <c r="AF30" s="268">
        <f t="shared" si="2"/>
        <v>32500000</v>
      </c>
      <c r="AG30" s="268">
        <f t="shared" si="2"/>
        <v>0</v>
      </c>
      <c r="AH30" s="268"/>
      <c r="AI30" s="268"/>
      <c r="AJ30" s="60"/>
    </row>
    <row r="31" spans="1:36" x14ac:dyDescent="0.25">
      <c r="A31" s="53" t="s">
        <v>313</v>
      </c>
      <c r="B31" s="43" t="s">
        <v>206</v>
      </c>
      <c r="C31" s="44" t="s">
        <v>622</v>
      </c>
      <c r="D31" s="243"/>
      <c r="E31" s="243"/>
      <c r="F31" s="243"/>
      <c r="G31" s="243"/>
      <c r="H31" s="145">
        <v>3600000</v>
      </c>
      <c r="I31" s="145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>
        <v>1000000</v>
      </c>
      <c r="W31" s="243"/>
      <c r="X31" s="145"/>
      <c r="Y31" s="145"/>
      <c r="Z31" s="243"/>
      <c r="AA31" s="243"/>
      <c r="AB31" s="45">
        <f t="shared" si="0"/>
        <v>4600000</v>
      </c>
      <c r="AC31" s="45">
        <f t="shared" si="0"/>
        <v>0</v>
      </c>
      <c r="AD31" s="268"/>
      <c r="AE31" s="268"/>
      <c r="AF31" s="268">
        <f t="shared" si="2"/>
        <v>4600000</v>
      </c>
      <c r="AG31" s="268">
        <f t="shared" si="2"/>
        <v>0</v>
      </c>
      <c r="AH31" s="268"/>
      <c r="AI31" s="268"/>
      <c r="AJ31" s="60"/>
    </row>
    <row r="32" spans="1:36" ht="20.25" customHeight="1" x14ac:dyDescent="0.25">
      <c r="A32" s="53" t="s">
        <v>314</v>
      </c>
      <c r="B32" s="43" t="s">
        <v>208</v>
      </c>
      <c r="C32" s="201" t="s">
        <v>558</v>
      </c>
      <c r="D32" s="243"/>
      <c r="E32" s="243"/>
      <c r="F32" s="243"/>
      <c r="G32" s="243"/>
      <c r="H32" s="145"/>
      <c r="I32" s="145"/>
      <c r="J32" s="243"/>
      <c r="K32" s="243"/>
      <c r="L32" s="243"/>
      <c r="M32" s="243"/>
      <c r="N32" s="243">
        <v>2000000</v>
      </c>
      <c r="O32" s="243"/>
      <c r="P32" s="243"/>
      <c r="Q32" s="243"/>
      <c r="R32" s="243"/>
      <c r="S32" s="243"/>
      <c r="T32" s="243"/>
      <c r="U32" s="243"/>
      <c r="V32" s="243"/>
      <c r="W32" s="243"/>
      <c r="X32" s="145"/>
      <c r="Y32" s="145"/>
      <c r="Z32" s="243"/>
      <c r="AA32" s="243"/>
      <c r="AB32" s="45">
        <f t="shared" si="0"/>
        <v>2000000</v>
      </c>
      <c r="AC32" s="45">
        <f t="shared" si="0"/>
        <v>0</v>
      </c>
      <c r="AD32" s="268"/>
      <c r="AE32" s="268"/>
      <c r="AF32" s="268">
        <f t="shared" si="2"/>
        <v>2000000</v>
      </c>
      <c r="AG32" s="268">
        <f t="shared" si="2"/>
        <v>0</v>
      </c>
      <c r="AH32" s="268"/>
      <c r="AI32" s="268"/>
      <c r="AJ32" s="60"/>
    </row>
    <row r="33" spans="1:36" ht="20.25" customHeight="1" x14ac:dyDescent="0.25">
      <c r="A33" s="53" t="s">
        <v>315</v>
      </c>
      <c r="B33" s="43" t="s">
        <v>208</v>
      </c>
      <c r="C33" s="201" t="s">
        <v>559</v>
      </c>
      <c r="D33" s="243"/>
      <c r="E33" s="243"/>
      <c r="F33" s="243"/>
      <c r="G33" s="243"/>
      <c r="H33" s="145">
        <v>200000</v>
      </c>
      <c r="I33" s="145"/>
      <c r="J33" s="243"/>
      <c r="K33" s="243"/>
      <c r="L33" s="243"/>
      <c r="M33" s="243"/>
      <c r="N33" s="243">
        <v>250000</v>
      </c>
      <c r="O33" s="243"/>
      <c r="P33" s="243"/>
      <c r="Q33" s="243"/>
      <c r="R33" s="243"/>
      <c r="S33" s="243"/>
      <c r="T33" s="243"/>
      <c r="U33" s="243"/>
      <c r="V33" s="243"/>
      <c r="W33" s="243"/>
      <c r="X33" s="145"/>
      <c r="Y33" s="145"/>
      <c r="Z33" s="243"/>
      <c r="AA33" s="243"/>
      <c r="AB33" s="45">
        <f t="shared" si="0"/>
        <v>450000</v>
      </c>
      <c r="AC33" s="45">
        <f t="shared" si="0"/>
        <v>0</v>
      </c>
      <c r="AD33" s="268"/>
      <c r="AE33" s="268"/>
      <c r="AF33" s="268">
        <f t="shared" si="2"/>
        <v>450000</v>
      </c>
      <c r="AG33" s="268">
        <f t="shared" si="2"/>
        <v>0</v>
      </c>
      <c r="AH33" s="268"/>
      <c r="AI33" s="268"/>
      <c r="AJ33" s="60"/>
    </row>
    <row r="34" spans="1:36" ht="20.25" customHeight="1" x14ac:dyDescent="0.25">
      <c r="A34" s="53" t="s">
        <v>316</v>
      </c>
      <c r="B34" s="43" t="s">
        <v>206</v>
      </c>
      <c r="C34" s="201" t="s">
        <v>459</v>
      </c>
      <c r="D34" s="243"/>
      <c r="E34" s="243"/>
      <c r="F34" s="243"/>
      <c r="G34" s="243"/>
      <c r="H34" s="145">
        <v>700000</v>
      </c>
      <c r="I34" s="145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145"/>
      <c r="Y34" s="145"/>
      <c r="Z34" s="243"/>
      <c r="AA34" s="243"/>
      <c r="AB34" s="45">
        <f t="shared" si="0"/>
        <v>700000</v>
      </c>
      <c r="AC34" s="45">
        <f t="shared" si="0"/>
        <v>0</v>
      </c>
      <c r="AD34" s="268"/>
      <c r="AE34" s="268"/>
      <c r="AF34" s="268">
        <f t="shared" si="2"/>
        <v>700000</v>
      </c>
      <c r="AG34" s="268">
        <f t="shared" si="2"/>
        <v>0</v>
      </c>
      <c r="AH34" s="268"/>
      <c r="AI34" s="268"/>
      <c r="AJ34" s="60"/>
    </row>
    <row r="35" spans="1:36" ht="20.25" customHeight="1" x14ac:dyDescent="0.25">
      <c r="A35" s="53" t="s">
        <v>317</v>
      </c>
      <c r="B35" s="43" t="s">
        <v>206</v>
      </c>
      <c r="C35" s="201" t="s">
        <v>455</v>
      </c>
      <c r="D35" s="243"/>
      <c r="E35" s="243"/>
      <c r="F35" s="243"/>
      <c r="G35" s="243"/>
      <c r="H35" s="145">
        <v>500000</v>
      </c>
      <c r="I35" s="145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145"/>
      <c r="Y35" s="145"/>
      <c r="Z35" s="243"/>
      <c r="AA35" s="243"/>
      <c r="AB35" s="45">
        <f t="shared" si="0"/>
        <v>500000</v>
      </c>
      <c r="AC35" s="45">
        <f t="shared" si="0"/>
        <v>0</v>
      </c>
      <c r="AD35" s="268"/>
      <c r="AE35" s="268"/>
      <c r="AF35" s="268">
        <f t="shared" si="2"/>
        <v>500000</v>
      </c>
      <c r="AG35" s="268">
        <f t="shared" si="2"/>
        <v>0</v>
      </c>
      <c r="AH35" s="268"/>
      <c r="AI35" s="268"/>
      <c r="AJ35" s="60"/>
    </row>
    <row r="36" spans="1:36" ht="20.25" customHeight="1" x14ac:dyDescent="0.25">
      <c r="A36" s="53" t="s">
        <v>318</v>
      </c>
      <c r="B36" s="43" t="s">
        <v>206</v>
      </c>
      <c r="C36" s="201" t="s">
        <v>466</v>
      </c>
      <c r="D36" s="243"/>
      <c r="E36" s="243"/>
      <c r="F36" s="243"/>
      <c r="G36" s="243"/>
      <c r="H36" s="145"/>
      <c r="I36" s="145"/>
      <c r="J36" s="243"/>
      <c r="K36" s="243"/>
      <c r="L36" s="243">
        <v>14627058</v>
      </c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145"/>
      <c r="Y36" s="145"/>
      <c r="Z36" s="243"/>
      <c r="AA36" s="243"/>
      <c r="AB36" s="45">
        <f t="shared" si="0"/>
        <v>14627058</v>
      </c>
      <c r="AC36" s="45">
        <f t="shared" si="0"/>
        <v>0</v>
      </c>
      <c r="AD36" s="268"/>
      <c r="AE36" s="268"/>
      <c r="AF36" s="268">
        <f t="shared" si="2"/>
        <v>14627058</v>
      </c>
      <c r="AG36" s="268">
        <f t="shared" si="2"/>
        <v>0</v>
      </c>
      <c r="AH36" s="268"/>
      <c r="AI36" s="268"/>
      <c r="AJ36" s="60"/>
    </row>
    <row r="37" spans="1:36" ht="20.25" customHeight="1" x14ac:dyDescent="0.25">
      <c r="A37" s="53" t="s">
        <v>319</v>
      </c>
      <c r="B37" s="43" t="s">
        <v>206</v>
      </c>
      <c r="C37" s="201" t="s">
        <v>456</v>
      </c>
      <c r="D37" s="243"/>
      <c r="E37" s="243"/>
      <c r="F37" s="243"/>
      <c r="G37" s="243"/>
      <c r="H37" s="145">
        <v>1700000</v>
      </c>
      <c r="I37" s="145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145"/>
      <c r="Y37" s="145"/>
      <c r="Z37" s="243"/>
      <c r="AA37" s="243"/>
      <c r="AB37" s="45">
        <f t="shared" si="0"/>
        <v>1700000</v>
      </c>
      <c r="AC37" s="45">
        <f t="shared" si="0"/>
        <v>0</v>
      </c>
      <c r="AD37" s="268"/>
      <c r="AE37" s="268"/>
      <c r="AF37" s="268">
        <f t="shared" si="2"/>
        <v>1700000</v>
      </c>
      <c r="AG37" s="268">
        <f t="shared" si="2"/>
        <v>0</v>
      </c>
      <c r="AH37" s="268"/>
      <c r="AI37" s="268"/>
      <c r="AJ37" s="60"/>
    </row>
    <row r="38" spans="1:36" ht="20.25" customHeight="1" x14ac:dyDescent="0.25">
      <c r="A38" s="53" t="s">
        <v>320</v>
      </c>
      <c r="B38" s="43" t="s">
        <v>208</v>
      </c>
      <c r="C38" s="201" t="s">
        <v>560</v>
      </c>
      <c r="D38" s="243">
        <v>5651000</v>
      </c>
      <c r="E38" s="243"/>
      <c r="F38" s="243">
        <v>301000</v>
      </c>
      <c r="G38" s="243"/>
      <c r="H38" s="145">
        <v>20842000</v>
      </c>
      <c r="I38" s="145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145"/>
      <c r="Y38" s="145"/>
      <c r="Z38" s="243"/>
      <c r="AA38" s="243"/>
      <c r="AB38" s="45">
        <f t="shared" si="0"/>
        <v>26794000</v>
      </c>
      <c r="AC38" s="45">
        <f t="shared" si="0"/>
        <v>0</v>
      </c>
      <c r="AD38" s="268"/>
      <c r="AE38" s="268"/>
      <c r="AF38" s="268">
        <f t="shared" si="2"/>
        <v>26794000</v>
      </c>
      <c r="AG38" s="268">
        <f t="shared" si="2"/>
        <v>0</v>
      </c>
      <c r="AH38" s="268"/>
      <c r="AI38" s="268"/>
      <c r="AJ38" s="60"/>
    </row>
    <row r="39" spans="1:36" ht="20.25" customHeight="1" x14ac:dyDescent="0.25">
      <c r="A39" s="53" t="s">
        <v>508</v>
      </c>
      <c r="B39" s="43" t="s">
        <v>208</v>
      </c>
      <c r="C39" s="201" t="s">
        <v>561</v>
      </c>
      <c r="D39" s="243"/>
      <c r="E39" s="243"/>
      <c r="F39" s="243"/>
      <c r="G39" s="243"/>
      <c r="H39" s="145">
        <v>24100000</v>
      </c>
      <c r="I39" s="145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145"/>
      <c r="Y39" s="145"/>
      <c r="Z39" s="243"/>
      <c r="AA39" s="243"/>
      <c r="AB39" s="45">
        <f t="shared" si="0"/>
        <v>24100000</v>
      </c>
      <c r="AC39" s="45">
        <f t="shared" si="0"/>
        <v>0</v>
      </c>
      <c r="AD39" s="268"/>
      <c r="AE39" s="268"/>
      <c r="AF39" s="268">
        <f t="shared" si="2"/>
        <v>24100000</v>
      </c>
      <c r="AG39" s="268">
        <f t="shared" si="2"/>
        <v>0</v>
      </c>
      <c r="AH39" s="268"/>
      <c r="AI39" s="268"/>
      <c r="AJ39" s="60"/>
    </row>
    <row r="40" spans="1:36" ht="20.25" customHeight="1" x14ac:dyDescent="0.25">
      <c r="A40" s="53" t="s">
        <v>321</v>
      </c>
      <c r="B40" s="43" t="s">
        <v>208</v>
      </c>
      <c r="C40" s="201" t="s">
        <v>465</v>
      </c>
      <c r="D40" s="243"/>
      <c r="E40" s="243"/>
      <c r="F40" s="243"/>
      <c r="G40" s="243"/>
      <c r="H40" s="145"/>
      <c r="I40" s="145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>
        <v>1540000</v>
      </c>
      <c r="U40" s="243"/>
      <c r="V40" s="243"/>
      <c r="W40" s="243"/>
      <c r="X40" s="145"/>
      <c r="Y40" s="145"/>
      <c r="Z40" s="243"/>
      <c r="AA40" s="243"/>
      <c r="AB40" s="45">
        <f t="shared" si="0"/>
        <v>1540000</v>
      </c>
      <c r="AC40" s="45">
        <f t="shared" si="0"/>
        <v>0</v>
      </c>
      <c r="AD40" s="268"/>
      <c r="AE40" s="268"/>
      <c r="AF40" s="268">
        <f t="shared" si="2"/>
        <v>1540000</v>
      </c>
      <c r="AG40" s="268">
        <f t="shared" si="2"/>
        <v>0</v>
      </c>
      <c r="AH40" s="268"/>
      <c r="AI40" s="268"/>
      <c r="AJ40" s="60"/>
    </row>
    <row r="41" spans="1:36" ht="20.25" customHeight="1" x14ac:dyDescent="0.25">
      <c r="A41" s="53" t="s">
        <v>479</v>
      </c>
      <c r="B41" s="43" t="s">
        <v>208</v>
      </c>
      <c r="C41" s="201" t="s">
        <v>496</v>
      </c>
      <c r="D41" s="243"/>
      <c r="E41" s="243"/>
      <c r="F41" s="243"/>
      <c r="G41" s="243"/>
      <c r="H41" s="145"/>
      <c r="I41" s="145"/>
      <c r="J41" s="243"/>
      <c r="K41" s="243"/>
      <c r="L41" s="243"/>
      <c r="M41" s="243"/>
      <c r="N41" s="243"/>
      <c r="O41" s="243"/>
      <c r="P41" s="243">
        <v>5916000</v>
      </c>
      <c r="Q41" s="243"/>
      <c r="R41" s="243"/>
      <c r="S41" s="243"/>
      <c r="T41" s="243"/>
      <c r="U41" s="243"/>
      <c r="V41" s="243"/>
      <c r="W41" s="243"/>
      <c r="X41" s="145"/>
      <c r="Y41" s="145"/>
      <c r="Z41" s="243"/>
      <c r="AA41" s="243"/>
      <c r="AB41" s="45">
        <f t="shared" si="0"/>
        <v>5916000</v>
      </c>
      <c r="AC41" s="45">
        <f t="shared" si="0"/>
        <v>0</v>
      </c>
      <c r="AD41" s="268"/>
      <c r="AE41" s="268"/>
      <c r="AF41" s="268">
        <f t="shared" si="2"/>
        <v>5916000</v>
      </c>
      <c r="AG41" s="268">
        <f t="shared" si="2"/>
        <v>0</v>
      </c>
      <c r="AH41" s="268"/>
      <c r="AI41" s="268"/>
      <c r="AJ41" s="60"/>
    </row>
    <row r="42" spans="1:36" ht="20.25" customHeight="1" x14ac:dyDescent="0.25">
      <c r="A42" s="53" t="s">
        <v>509</v>
      </c>
      <c r="B42" s="43" t="s">
        <v>208</v>
      </c>
      <c r="C42" s="201" t="s">
        <v>497</v>
      </c>
      <c r="D42" s="243"/>
      <c r="E42" s="243"/>
      <c r="F42" s="243"/>
      <c r="G42" s="243"/>
      <c r="H42" s="145"/>
      <c r="I42" s="145"/>
      <c r="J42" s="243"/>
      <c r="K42" s="243"/>
      <c r="L42" s="243"/>
      <c r="M42" s="243"/>
      <c r="N42" s="243"/>
      <c r="O42" s="243"/>
      <c r="P42" s="243">
        <v>8542000</v>
      </c>
      <c r="Q42" s="243"/>
      <c r="R42" s="243"/>
      <c r="S42" s="243"/>
      <c r="T42" s="243"/>
      <c r="U42" s="243"/>
      <c r="V42" s="243"/>
      <c r="W42" s="243"/>
      <c r="X42" s="145"/>
      <c r="Y42" s="145"/>
      <c r="Z42" s="243"/>
      <c r="AA42" s="243"/>
      <c r="AB42" s="45">
        <f t="shared" si="0"/>
        <v>8542000</v>
      </c>
      <c r="AC42" s="45">
        <f t="shared" si="0"/>
        <v>0</v>
      </c>
      <c r="AD42" s="268"/>
      <c r="AE42" s="268"/>
      <c r="AF42" s="268">
        <f t="shared" si="2"/>
        <v>8542000</v>
      </c>
      <c r="AG42" s="268">
        <f t="shared" si="2"/>
        <v>0</v>
      </c>
      <c r="AH42" s="268"/>
      <c r="AI42" s="268"/>
      <c r="AJ42" s="60"/>
    </row>
    <row r="43" spans="1:36" ht="20.25" customHeight="1" x14ac:dyDescent="0.25">
      <c r="A43" s="53" t="s">
        <v>322</v>
      </c>
      <c r="B43" s="43" t="s">
        <v>208</v>
      </c>
      <c r="C43" s="201" t="s">
        <v>499</v>
      </c>
      <c r="D43" s="243"/>
      <c r="E43" s="243"/>
      <c r="F43" s="243"/>
      <c r="G43" s="243"/>
      <c r="H43" s="145">
        <v>7814000</v>
      </c>
      <c r="I43" s="145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>
        <v>14111000</v>
      </c>
      <c r="W43" s="243"/>
      <c r="X43" s="145"/>
      <c r="Y43" s="145"/>
      <c r="Z43" s="243"/>
      <c r="AA43" s="243"/>
      <c r="AB43" s="45">
        <f t="shared" si="0"/>
        <v>21925000</v>
      </c>
      <c r="AC43" s="45">
        <f t="shared" si="0"/>
        <v>0</v>
      </c>
      <c r="AD43" s="268"/>
      <c r="AE43" s="268"/>
      <c r="AF43" s="268">
        <f t="shared" si="2"/>
        <v>21925000</v>
      </c>
      <c r="AG43" s="268">
        <f t="shared" si="2"/>
        <v>0</v>
      </c>
      <c r="AH43" s="268"/>
      <c r="AI43" s="268"/>
      <c r="AJ43" s="60"/>
    </row>
    <row r="44" spans="1:36" ht="27" customHeight="1" x14ac:dyDescent="0.25">
      <c r="A44" s="53" t="s">
        <v>480</v>
      </c>
      <c r="B44" s="43" t="s">
        <v>208</v>
      </c>
      <c r="C44" s="201" t="s">
        <v>498</v>
      </c>
      <c r="D44" s="243"/>
      <c r="E44" s="243"/>
      <c r="F44" s="243"/>
      <c r="G44" s="243"/>
      <c r="H44" s="145"/>
      <c r="I44" s="145"/>
      <c r="J44" s="243"/>
      <c r="K44" s="243"/>
      <c r="L44" s="243"/>
      <c r="M44" s="243"/>
      <c r="N44" s="243"/>
      <c r="O44" s="243"/>
      <c r="P44" s="243">
        <v>209000</v>
      </c>
      <c r="Q44" s="243"/>
      <c r="R44" s="243"/>
      <c r="S44" s="243"/>
      <c r="T44" s="243"/>
      <c r="U44" s="243"/>
      <c r="V44" s="243"/>
      <c r="W44" s="243"/>
      <c r="X44" s="145"/>
      <c r="Y44" s="145"/>
      <c r="Z44" s="243"/>
      <c r="AA44" s="243"/>
      <c r="AB44" s="45">
        <f t="shared" si="0"/>
        <v>209000</v>
      </c>
      <c r="AC44" s="45">
        <f t="shared" si="0"/>
        <v>0</v>
      </c>
      <c r="AD44" s="268"/>
      <c r="AE44" s="268"/>
      <c r="AF44" s="268">
        <f t="shared" si="2"/>
        <v>209000</v>
      </c>
      <c r="AG44" s="268">
        <f t="shared" si="2"/>
        <v>0</v>
      </c>
      <c r="AH44" s="268"/>
      <c r="AI44" s="268"/>
      <c r="AJ44" s="60"/>
    </row>
    <row r="45" spans="1:36" x14ac:dyDescent="0.25">
      <c r="A45" s="53" t="s">
        <v>510</v>
      </c>
      <c r="B45" s="43" t="s">
        <v>208</v>
      </c>
      <c r="C45" s="201" t="s">
        <v>469</v>
      </c>
      <c r="D45" s="243"/>
      <c r="E45" s="243"/>
      <c r="F45" s="243"/>
      <c r="G45" s="243"/>
      <c r="H45" s="145">
        <v>3848000</v>
      </c>
      <c r="I45" s="145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>
        <v>345389000</v>
      </c>
      <c r="U45" s="243"/>
      <c r="V45" s="243"/>
      <c r="W45" s="243"/>
      <c r="X45" s="145"/>
      <c r="Y45" s="145"/>
      <c r="Z45" s="243"/>
      <c r="AA45" s="243"/>
      <c r="AB45" s="45">
        <f t="shared" si="0"/>
        <v>349237000</v>
      </c>
      <c r="AC45" s="45">
        <f t="shared" si="0"/>
        <v>0</v>
      </c>
      <c r="AD45" s="268"/>
      <c r="AE45" s="268"/>
      <c r="AF45" s="268">
        <f t="shared" si="2"/>
        <v>349237000</v>
      </c>
      <c r="AG45" s="268">
        <f t="shared" si="2"/>
        <v>0</v>
      </c>
      <c r="AH45" s="268"/>
      <c r="AI45" s="268"/>
      <c r="AJ45" s="60"/>
    </row>
    <row r="46" spans="1:36" x14ac:dyDescent="0.25">
      <c r="A46" s="53" t="s">
        <v>457</v>
      </c>
      <c r="B46" s="43" t="s">
        <v>208</v>
      </c>
      <c r="C46" s="201" t="s">
        <v>470</v>
      </c>
      <c r="D46" s="243"/>
      <c r="E46" s="243"/>
      <c r="F46" s="243"/>
      <c r="G46" s="243"/>
      <c r="H46" s="145"/>
      <c r="I46" s="145"/>
      <c r="J46" s="243"/>
      <c r="K46" s="243"/>
      <c r="L46" s="243"/>
      <c r="M46" s="243"/>
      <c r="N46" s="243"/>
      <c r="O46" s="243"/>
      <c r="P46" s="243">
        <v>32721000</v>
      </c>
      <c r="Q46" s="243"/>
      <c r="R46" s="243"/>
      <c r="S46" s="243"/>
      <c r="T46" s="243"/>
      <c r="U46" s="243"/>
      <c r="V46" s="243">
        <v>17553000</v>
      </c>
      <c r="W46" s="243"/>
      <c r="X46" s="145"/>
      <c r="Y46" s="145"/>
      <c r="Z46" s="243"/>
      <c r="AA46" s="243"/>
      <c r="AB46" s="45">
        <f t="shared" si="0"/>
        <v>50274000</v>
      </c>
      <c r="AC46" s="45">
        <f t="shared" si="0"/>
        <v>0</v>
      </c>
      <c r="AD46" s="268"/>
      <c r="AE46" s="268"/>
      <c r="AF46" s="268">
        <f t="shared" si="2"/>
        <v>50274000</v>
      </c>
      <c r="AG46" s="268">
        <f t="shared" si="2"/>
        <v>0</v>
      </c>
      <c r="AH46" s="268"/>
      <c r="AI46" s="268"/>
      <c r="AJ46" s="60"/>
    </row>
    <row r="47" spans="1:36" x14ac:dyDescent="0.25">
      <c r="A47" s="53" t="s">
        <v>481</v>
      </c>
      <c r="B47" s="43" t="s">
        <v>208</v>
      </c>
      <c r="C47" s="201" t="s">
        <v>562</v>
      </c>
      <c r="D47" s="243"/>
      <c r="E47" s="243"/>
      <c r="F47" s="243"/>
      <c r="G47" s="243"/>
      <c r="H47" s="145"/>
      <c r="I47" s="145"/>
      <c r="J47" s="243"/>
      <c r="K47" s="243"/>
      <c r="L47" s="243"/>
      <c r="M47" s="243"/>
      <c r="N47" s="243"/>
      <c r="O47" s="243"/>
      <c r="P47" s="243">
        <v>647000</v>
      </c>
      <c r="Q47" s="243"/>
      <c r="R47" s="243"/>
      <c r="S47" s="243"/>
      <c r="T47" s="243"/>
      <c r="U47" s="243"/>
      <c r="V47" s="243">
        <v>7744000</v>
      </c>
      <c r="W47" s="243"/>
      <c r="X47" s="145"/>
      <c r="Y47" s="145"/>
      <c r="Z47" s="243"/>
      <c r="AA47" s="243"/>
      <c r="AB47" s="45">
        <f t="shared" si="0"/>
        <v>8391000</v>
      </c>
      <c r="AC47" s="45">
        <f t="shared" si="0"/>
        <v>0</v>
      </c>
      <c r="AD47" s="268"/>
      <c r="AE47" s="268"/>
      <c r="AF47" s="268">
        <f t="shared" si="2"/>
        <v>8391000</v>
      </c>
      <c r="AG47" s="268">
        <f t="shared" si="2"/>
        <v>0</v>
      </c>
      <c r="AH47" s="268"/>
      <c r="AI47" s="268"/>
      <c r="AJ47" s="60"/>
    </row>
    <row r="48" spans="1:36" x14ac:dyDescent="0.25">
      <c r="A48" s="53" t="s">
        <v>482</v>
      </c>
      <c r="B48" s="43" t="s">
        <v>208</v>
      </c>
      <c r="C48" s="201" t="s">
        <v>563</v>
      </c>
      <c r="D48" s="243"/>
      <c r="E48" s="243"/>
      <c r="F48" s="243"/>
      <c r="G48" s="243"/>
      <c r="H48" s="145">
        <v>18000000</v>
      </c>
      <c r="I48" s="145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145"/>
      <c r="Y48" s="145"/>
      <c r="Z48" s="243"/>
      <c r="AA48" s="243"/>
      <c r="AB48" s="45">
        <f t="shared" si="0"/>
        <v>18000000</v>
      </c>
      <c r="AC48" s="45">
        <f t="shared" si="0"/>
        <v>0</v>
      </c>
      <c r="AD48" s="268"/>
      <c r="AE48" s="268"/>
      <c r="AF48" s="268">
        <f t="shared" si="2"/>
        <v>18000000</v>
      </c>
      <c r="AG48" s="268">
        <f t="shared" si="2"/>
        <v>0</v>
      </c>
      <c r="AH48" s="268"/>
      <c r="AI48" s="268"/>
      <c r="AJ48" s="60"/>
    </row>
    <row r="49" spans="1:36" x14ac:dyDescent="0.25">
      <c r="A49" s="53" t="s">
        <v>323</v>
      </c>
      <c r="B49" s="43" t="s">
        <v>208</v>
      </c>
      <c r="C49" s="201" t="s">
        <v>564</v>
      </c>
      <c r="D49" s="243"/>
      <c r="E49" s="243"/>
      <c r="F49" s="243"/>
      <c r="G49" s="243"/>
      <c r="H49" s="145"/>
      <c r="I49" s="145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>
        <v>508000</v>
      </c>
      <c r="W49" s="243"/>
      <c r="X49" s="145"/>
      <c r="Y49" s="145"/>
      <c r="Z49" s="243"/>
      <c r="AA49" s="243"/>
      <c r="AB49" s="45">
        <f t="shared" si="0"/>
        <v>508000</v>
      </c>
      <c r="AC49" s="45">
        <f t="shared" si="0"/>
        <v>0</v>
      </c>
      <c r="AD49" s="268"/>
      <c r="AE49" s="268"/>
      <c r="AF49" s="268">
        <f t="shared" si="2"/>
        <v>508000</v>
      </c>
      <c r="AG49" s="268">
        <f t="shared" si="2"/>
        <v>0</v>
      </c>
      <c r="AH49" s="268"/>
      <c r="AI49" s="268"/>
      <c r="AJ49" s="60"/>
    </row>
    <row r="50" spans="1:36" x14ac:dyDescent="0.25">
      <c r="A50" s="53" t="s">
        <v>324</v>
      </c>
      <c r="B50" s="43" t="s">
        <v>208</v>
      </c>
      <c r="C50" s="201" t="s">
        <v>565</v>
      </c>
      <c r="D50" s="243"/>
      <c r="E50" s="243"/>
      <c r="F50" s="243"/>
      <c r="G50" s="243"/>
      <c r="H50" s="145">
        <v>1400000</v>
      </c>
      <c r="I50" s="145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145"/>
      <c r="Y50" s="145"/>
      <c r="Z50" s="243"/>
      <c r="AA50" s="243"/>
      <c r="AB50" s="45">
        <f t="shared" si="0"/>
        <v>1400000</v>
      </c>
      <c r="AC50" s="45">
        <f t="shared" si="0"/>
        <v>0</v>
      </c>
      <c r="AD50" s="268"/>
      <c r="AE50" s="268"/>
      <c r="AF50" s="268">
        <f t="shared" si="2"/>
        <v>1400000</v>
      </c>
      <c r="AG50" s="268">
        <f t="shared" si="2"/>
        <v>0</v>
      </c>
      <c r="AH50" s="268"/>
      <c r="AI50" s="268"/>
      <c r="AJ50" s="60"/>
    </row>
    <row r="51" spans="1:36" x14ac:dyDescent="0.25">
      <c r="A51" s="53" t="s">
        <v>325</v>
      </c>
      <c r="B51" s="43" t="s">
        <v>208</v>
      </c>
      <c r="C51" s="201" t="s">
        <v>566</v>
      </c>
      <c r="D51" s="243"/>
      <c r="E51" s="243"/>
      <c r="F51" s="243"/>
      <c r="G51" s="243"/>
      <c r="H51" s="145"/>
      <c r="I51" s="145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>
        <v>25299000</v>
      </c>
      <c r="U51" s="243"/>
      <c r="V51" s="243"/>
      <c r="W51" s="243"/>
      <c r="X51" s="145"/>
      <c r="Y51" s="145"/>
      <c r="Z51" s="243"/>
      <c r="AA51" s="243"/>
      <c r="AB51" s="45">
        <f t="shared" si="0"/>
        <v>25299000</v>
      </c>
      <c r="AC51" s="45">
        <f t="shared" si="0"/>
        <v>0</v>
      </c>
      <c r="AD51" s="268"/>
      <c r="AE51" s="268"/>
      <c r="AF51" s="268">
        <f t="shared" si="2"/>
        <v>25299000</v>
      </c>
      <c r="AG51" s="268">
        <f t="shared" si="2"/>
        <v>0</v>
      </c>
      <c r="AH51" s="268"/>
      <c r="AI51" s="268"/>
      <c r="AJ51" s="60"/>
    </row>
    <row r="52" spans="1:36" x14ac:dyDescent="0.25">
      <c r="A52" s="53" t="s">
        <v>326</v>
      </c>
      <c r="B52" s="43" t="s">
        <v>208</v>
      </c>
      <c r="C52" s="201" t="s">
        <v>567</v>
      </c>
      <c r="D52" s="243"/>
      <c r="E52" s="243"/>
      <c r="F52" s="243"/>
      <c r="G52" s="243"/>
      <c r="H52" s="145"/>
      <c r="I52" s="145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>
        <v>6264000</v>
      </c>
      <c r="U52" s="243"/>
      <c r="V52" s="243"/>
      <c r="W52" s="243"/>
      <c r="X52" s="145"/>
      <c r="Y52" s="145"/>
      <c r="Z52" s="243"/>
      <c r="AA52" s="243"/>
      <c r="AB52" s="45">
        <f t="shared" si="0"/>
        <v>6264000</v>
      </c>
      <c r="AC52" s="45">
        <f t="shared" si="0"/>
        <v>0</v>
      </c>
      <c r="AD52" s="268"/>
      <c r="AE52" s="268"/>
      <c r="AF52" s="268">
        <f t="shared" si="2"/>
        <v>6264000</v>
      </c>
      <c r="AG52" s="268">
        <f t="shared" si="2"/>
        <v>0</v>
      </c>
      <c r="AH52" s="268"/>
      <c r="AI52" s="268"/>
      <c r="AJ52" s="60"/>
    </row>
    <row r="53" spans="1:36" x14ac:dyDescent="0.25">
      <c r="A53" s="53" t="s">
        <v>327</v>
      </c>
      <c r="B53" s="43" t="s">
        <v>208</v>
      </c>
      <c r="C53" s="201" t="s">
        <v>491</v>
      </c>
      <c r="D53" s="243"/>
      <c r="E53" s="243"/>
      <c r="F53" s="243"/>
      <c r="G53" s="243"/>
      <c r="H53" s="145"/>
      <c r="I53" s="145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145"/>
      <c r="Y53" s="145"/>
      <c r="Z53" s="243"/>
      <c r="AA53" s="243"/>
      <c r="AB53" s="45">
        <f t="shared" si="0"/>
        <v>0</v>
      </c>
      <c r="AC53" s="45">
        <f t="shared" si="0"/>
        <v>0</v>
      </c>
      <c r="AD53" s="268"/>
      <c r="AE53" s="268"/>
      <c r="AF53" s="268">
        <f t="shared" si="2"/>
        <v>0</v>
      </c>
      <c r="AG53" s="268">
        <f t="shared" si="2"/>
        <v>0</v>
      </c>
      <c r="AH53" s="268"/>
      <c r="AI53" s="268"/>
      <c r="AJ53" s="60"/>
    </row>
    <row r="54" spans="1:36" x14ac:dyDescent="0.25">
      <c r="A54" s="53" t="s">
        <v>328</v>
      </c>
      <c r="B54" s="43" t="s">
        <v>208</v>
      </c>
      <c r="C54" s="201" t="s">
        <v>500</v>
      </c>
      <c r="D54" s="243"/>
      <c r="E54" s="243"/>
      <c r="F54" s="243"/>
      <c r="G54" s="243"/>
      <c r="H54" s="145"/>
      <c r="I54" s="145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145"/>
      <c r="Y54" s="145"/>
      <c r="Z54" s="243"/>
      <c r="AA54" s="243"/>
      <c r="AB54" s="45">
        <f t="shared" si="0"/>
        <v>0</v>
      </c>
      <c r="AC54" s="45">
        <f t="shared" si="0"/>
        <v>0</v>
      </c>
      <c r="AD54" s="268"/>
      <c r="AE54" s="268"/>
      <c r="AF54" s="268">
        <f t="shared" si="2"/>
        <v>0</v>
      </c>
      <c r="AG54" s="268">
        <f t="shared" si="2"/>
        <v>0</v>
      </c>
      <c r="AH54" s="268"/>
      <c r="AI54" s="268"/>
      <c r="AJ54" s="60"/>
    </row>
    <row r="55" spans="1:36" ht="15.75" x14ac:dyDescent="0.25">
      <c r="A55" s="53" t="s">
        <v>329</v>
      </c>
      <c r="B55" s="43"/>
      <c r="C55" s="54" t="s">
        <v>228</v>
      </c>
      <c r="D55" s="45">
        <f t="shared" ref="D55:AA55" si="3">SUM(D6:D54)</f>
        <v>108167000</v>
      </c>
      <c r="E55" s="45">
        <f t="shared" si="3"/>
        <v>0</v>
      </c>
      <c r="F55" s="45">
        <f t="shared" si="3"/>
        <v>11650000</v>
      </c>
      <c r="G55" s="45">
        <f t="shared" si="3"/>
        <v>0</v>
      </c>
      <c r="H55" s="45">
        <f t="shared" si="3"/>
        <v>240598000</v>
      </c>
      <c r="I55" s="45">
        <f t="shared" si="3"/>
        <v>0</v>
      </c>
      <c r="J55" s="45">
        <f t="shared" si="3"/>
        <v>4150000</v>
      </c>
      <c r="K55" s="45">
        <f t="shared" si="3"/>
        <v>0</v>
      </c>
      <c r="L55" s="45">
        <f t="shared" si="3"/>
        <v>24627058</v>
      </c>
      <c r="M55" s="45">
        <f t="shared" si="3"/>
        <v>0</v>
      </c>
      <c r="N55" s="45">
        <f t="shared" si="3"/>
        <v>2750000</v>
      </c>
      <c r="O55" s="45">
        <f t="shared" si="3"/>
        <v>0</v>
      </c>
      <c r="P55" s="45">
        <f t="shared" si="3"/>
        <v>48035000</v>
      </c>
      <c r="Q55" s="45">
        <f t="shared" si="3"/>
        <v>0</v>
      </c>
      <c r="R55" s="45">
        <f t="shared" si="3"/>
        <v>4000000</v>
      </c>
      <c r="S55" s="45">
        <f t="shared" si="3"/>
        <v>0</v>
      </c>
      <c r="T55" s="45">
        <f t="shared" si="3"/>
        <v>393984000</v>
      </c>
      <c r="U55" s="45">
        <f t="shared" si="3"/>
        <v>0</v>
      </c>
      <c r="V55" s="45">
        <f t="shared" si="3"/>
        <v>50359000</v>
      </c>
      <c r="W55" s="45">
        <f t="shared" si="3"/>
        <v>0</v>
      </c>
      <c r="X55" s="45">
        <f t="shared" si="3"/>
        <v>5000000</v>
      </c>
      <c r="Y55" s="45">
        <f t="shared" si="3"/>
        <v>0</v>
      </c>
      <c r="Z55" s="45">
        <f t="shared" si="3"/>
        <v>533961820</v>
      </c>
      <c r="AA55" s="45">
        <f t="shared" si="3"/>
        <v>0</v>
      </c>
      <c r="AB55" s="45">
        <f>D55+F55+H55+J55+L55+N55+P55+R55+T55+V55+X55+Z55</f>
        <v>1427281878</v>
      </c>
      <c r="AC55" s="45">
        <f t="shared" si="0"/>
        <v>0</v>
      </c>
      <c r="AD55" s="45">
        <f t="shared" ref="AD55:AI55" si="4">SUM(AD6:AD54)</f>
        <v>0</v>
      </c>
      <c r="AE55" s="45">
        <f t="shared" si="4"/>
        <v>0</v>
      </c>
      <c r="AF55" s="45">
        <f t="shared" si="4"/>
        <v>1427281878</v>
      </c>
      <c r="AG55" s="45">
        <f t="shared" si="4"/>
        <v>0</v>
      </c>
      <c r="AH55" s="45">
        <f t="shared" si="4"/>
        <v>0</v>
      </c>
      <c r="AI55" s="45">
        <f t="shared" si="4"/>
        <v>0</v>
      </c>
      <c r="AJ55" s="60"/>
    </row>
    <row r="56" spans="1:36" ht="15.75" x14ac:dyDescent="0.25">
      <c r="A56" s="53" t="s">
        <v>330</v>
      </c>
      <c r="B56" s="43"/>
      <c r="C56" s="54" t="s">
        <v>280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69"/>
      <c r="AH56" s="270"/>
      <c r="AI56" s="270"/>
      <c r="AJ56" s="60"/>
    </row>
    <row r="57" spans="1:36" ht="15.75" x14ac:dyDescent="0.25">
      <c r="A57" s="53" t="s">
        <v>331</v>
      </c>
      <c r="B57" s="53"/>
      <c r="C57" s="271" t="s">
        <v>281</v>
      </c>
      <c r="D57" s="111">
        <v>1</v>
      </c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272"/>
      <c r="AH57" s="273"/>
      <c r="AI57" s="273"/>
      <c r="AJ57" s="60"/>
    </row>
    <row r="58" spans="1:36" ht="15.75" x14ac:dyDescent="0.25">
      <c r="A58" s="53" t="s">
        <v>332</v>
      </c>
      <c r="B58" s="53"/>
      <c r="C58" s="271" t="s">
        <v>282</v>
      </c>
      <c r="D58" s="111">
        <v>6</v>
      </c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272"/>
      <c r="AH58" s="273"/>
      <c r="AI58" s="273"/>
      <c r="AJ58" s="60"/>
    </row>
    <row r="59" spans="1:36" ht="15.75" x14ac:dyDescent="0.25">
      <c r="A59" s="53" t="s">
        <v>333</v>
      </c>
      <c r="B59" s="53"/>
      <c r="C59" s="271" t="s">
        <v>633</v>
      </c>
      <c r="D59" s="111">
        <v>6</v>
      </c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272"/>
      <c r="AH59" s="273"/>
      <c r="AI59" s="273"/>
      <c r="AJ59" s="60"/>
    </row>
    <row r="60" spans="1:36" ht="15.75" x14ac:dyDescent="0.25">
      <c r="A60" s="53" t="s">
        <v>334</v>
      </c>
      <c r="B60" s="53"/>
      <c r="C60" s="271" t="s">
        <v>386</v>
      </c>
      <c r="D60" s="111">
        <v>41</v>
      </c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272"/>
      <c r="AH60" s="273"/>
      <c r="AI60" s="273"/>
      <c r="AJ60" s="60"/>
    </row>
    <row r="61" spans="1:36" ht="15.75" x14ac:dyDescent="0.25">
      <c r="A61" s="53" t="s">
        <v>335</v>
      </c>
      <c r="B61" s="53"/>
      <c r="C61" s="271" t="s">
        <v>385</v>
      </c>
      <c r="D61" s="111">
        <v>0</v>
      </c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272"/>
      <c r="AH61" s="273"/>
      <c r="AI61" s="273"/>
      <c r="AJ61" s="60"/>
    </row>
    <row r="62" spans="1:36" ht="15.75" x14ac:dyDescent="0.25">
      <c r="A62" s="53" t="s">
        <v>336</v>
      </c>
      <c r="B62" s="53"/>
      <c r="C62" s="271" t="s">
        <v>385</v>
      </c>
      <c r="D62" s="111">
        <v>14</v>
      </c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272"/>
      <c r="AH62" s="273"/>
      <c r="AI62" s="273"/>
      <c r="AJ62" s="60"/>
    </row>
    <row r="63" spans="1:36" ht="15.75" x14ac:dyDescent="0.25">
      <c r="A63" s="53" t="s">
        <v>337</v>
      </c>
      <c r="B63" s="53"/>
      <c r="C63" s="271" t="s">
        <v>384</v>
      </c>
      <c r="D63" s="111">
        <v>1</v>
      </c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272"/>
      <c r="AH63" s="273"/>
      <c r="AI63" s="273"/>
      <c r="AJ63" s="60"/>
    </row>
    <row r="64" spans="1:36" s="58" customFormat="1" ht="15.75" x14ac:dyDescent="0.25">
      <c r="A64" s="53" t="s">
        <v>338</v>
      </c>
      <c r="B64" s="73"/>
      <c r="C64" s="274" t="s">
        <v>191</v>
      </c>
      <c r="D64" s="45">
        <f>SUM(D57:D63)</f>
        <v>69</v>
      </c>
      <c r="E64" s="45">
        <f>SUM(E57:E63)</f>
        <v>0</v>
      </c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69"/>
      <c r="AH64" s="270"/>
      <c r="AI64" s="270"/>
      <c r="AJ64" s="60"/>
    </row>
    <row r="65" spans="1:36" ht="15.75" x14ac:dyDescent="0.25">
      <c r="A65" s="53" t="s">
        <v>339</v>
      </c>
      <c r="B65" s="53"/>
      <c r="C65" s="275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272"/>
      <c r="AH65" s="273"/>
      <c r="AI65" s="273"/>
      <c r="AJ65" s="60"/>
    </row>
    <row r="66" spans="1:36" x14ac:dyDescent="0.25">
      <c r="A66" s="53" t="s">
        <v>340</v>
      </c>
      <c r="B66" s="43"/>
      <c r="C66" s="57" t="s">
        <v>216</v>
      </c>
      <c r="D66" s="109">
        <f>D6+D8+D9+D10+D11+D12+D13+D15+D16+D17+D18+D19+D20+D22+D24+D26+D27+D28+D30+D35+D37+D23+D31+D36+D34+D25+D7</f>
        <v>102366000</v>
      </c>
      <c r="E66" s="109">
        <f t="shared" ref="E66:AG66" si="5">E6+E8+E9+E10+E11+E12+E13+E15+E16+E17+E18+E19+E20+E22+E24+E26+E27+E28+E30+E35+E37+E23+E31+E36+E34+E25</f>
        <v>0</v>
      </c>
      <c r="F66" s="109">
        <f t="shared" si="5"/>
        <v>11349000</v>
      </c>
      <c r="G66" s="109">
        <f t="shared" si="5"/>
        <v>0</v>
      </c>
      <c r="H66" s="109">
        <f>H6+H8+H9+H10+H11+H12+H13+H15+H16+H17+H18+H19+H20+H22+H24+H26+H27+H28+H30+H35+H37+H23+H31+H36+H34+H25+H7</f>
        <v>162544000</v>
      </c>
      <c r="I66" s="109">
        <f t="shared" si="5"/>
        <v>0</v>
      </c>
      <c r="J66" s="109">
        <f t="shared" si="5"/>
        <v>4150000</v>
      </c>
      <c r="K66" s="109">
        <f t="shared" si="5"/>
        <v>0</v>
      </c>
      <c r="L66" s="109">
        <f>L6+L8+L9+L10+L11+L12+L13+L15+L16+L17+L18+L19+L20+L22+L24+L26+L27+L28+L30+L35+L37+L23+L31+L36+L34+L25+L29</f>
        <v>24627058</v>
      </c>
      <c r="M66" s="109">
        <f t="shared" si="5"/>
        <v>0</v>
      </c>
      <c r="N66" s="109">
        <f t="shared" si="5"/>
        <v>0</v>
      </c>
      <c r="O66" s="109">
        <f t="shared" si="5"/>
        <v>0</v>
      </c>
      <c r="P66" s="109">
        <f t="shared" si="5"/>
        <v>0</v>
      </c>
      <c r="Q66" s="109">
        <f t="shared" si="5"/>
        <v>0</v>
      </c>
      <c r="R66" s="109">
        <f t="shared" si="5"/>
        <v>4000000</v>
      </c>
      <c r="S66" s="109">
        <f t="shared" si="5"/>
        <v>0</v>
      </c>
      <c r="T66" s="109">
        <f>T6+T8+T9+T10+T11+T12+T13+T15+T16+T17+T18+T19+T20+T22+T24+T26+T27+T28+T30+T35+T37+T23+T31+T36+T34+T25+T7</f>
        <v>2000000</v>
      </c>
      <c r="U66" s="109">
        <f t="shared" si="5"/>
        <v>0</v>
      </c>
      <c r="V66" s="109">
        <f t="shared" si="5"/>
        <v>10443000</v>
      </c>
      <c r="W66" s="109">
        <f t="shared" si="5"/>
        <v>0</v>
      </c>
      <c r="X66" s="109">
        <f t="shared" si="5"/>
        <v>5000000</v>
      </c>
      <c r="Y66" s="109">
        <f t="shared" si="5"/>
        <v>0</v>
      </c>
      <c r="Z66" s="109">
        <f t="shared" si="5"/>
        <v>533961820</v>
      </c>
      <c r="AA66" s="109">
        <f t="shared" si="5"/>
        <v>0</v>
      </c>
      <c r="AB66" s="109">
        <f>AB6+AB8+AB9+AB10+AB11+AB12+AB13+AB15+AB16+AB17+AB18+AB19+AB20+AB22+AB24+AB26+AB27+AB28+AB30+AB35+AB37+AB23+AB31+AB36+AB34+AB25+AB7+AB29</f>
        <v>860440878</v>
      </c>
      <c r="AC66" s="109">
        <f>AC6+AC8+AC9+AC10+AC11+AC12+AC13+AC15+AC16+AC17+AC18+AC19+AC20+AC22+AC24+AC26+AC27+AC28+AC30+AC35+AC37+AC23+AC31+AC36+AC34+AC25+AC7+AC29</f>
        <v>0</v>
      </c>
      <c r="AD66" s="109">
        <f t="shared" si="5"/>
        <v>0</v>
      </c>
      <c r="AE66" s="109">
        <f t="shared" si="5"/>
        <v>0</v>
      </c>
      <c r="AF66" s="109">
        <f>AF6+AF8+AF9+AF10+AF11+AF12+AF13+AF15+AF16+AF17+AF18+AF19+AF20+AF22+AF24+AF26+AF27+AF28+AF30+AF35+AF37+AF23+AF31+AF36+AF34+AF25+AF7+AF29</f>
        <v>860440878</v>
      </c>
      <c r="AG66" s="109">
        <f t="shared" si="5"/>
        <v>0</v>
      </c>
      <c r="AH66" s="109" t="e">
        <f>AH6+AH8+AH9+AH10+AH11+AH12+AH13+AH15+AH16+#REF!+AH17+AH18+AH19+AH20+AH22+AH24+AH26+AH27+AH28+AH30+#REF!+AH35+AH37+AH23+AH31+AH36+AH34</f>
        <v>#REF!</v>
      </c>
      <c r="AI66" s="109" t="e">
        <f>AI6+AI8+AI9+AI10+AI11+AI12+AI13+AI15+AI16+#REF!+AI17+AI18+AI19+AI20+AI22+AI24+AI26+AI27+AI28+AI30+#REF!+AI35+AI37+AI23+AI31+AI36+AI34</f>
        <v>#REF!</v>
      </c>
      <c r="AJ66" s="60"/>
    </row>
    <row r="67" spans="1:36" x14ac:dyDescent="0.25">
      <c r="A67" s="53" t="s">
        <v>341</v>
      </c>
      <c r="B67" s="43"/>
      <c r="C67" s="109" t="s">
        <v>217</v>
      </c>
      <c r="D67" s="109">
        <f>D14+D32+D38+D40+D41+D42+D43+D44+D45+D46+D53+D54+D21</f>
        <v>5801000</v>
      </c>
      <c r="E67" s="109">
        <f t="shared" ref="E67:AG67" si="6">E14+E32+E38+E40+E41+E42+E43+E44+E45+E46+E53+E54</f>
        <v>0</v>
      </c>
      <c r="F67" s="109">
        <f t="shared" si="6"/>
        <v>301000</v>
      </c>
      <c r="G67" s="109">
        <f t="shared" si="6"/>
        <v>0</v>
      </c>
      <c r="H67" s="109">
        <f>H14+H32+H38+H40+H41+H42+H43+H44+H45+H46+H53+H54+H48+H50+H39+H33+H21</f>
        <v>78054000</v>
      </c>
      <c r="I67" s="109">
        <f t="shared" si="6"/>
        <v>0</v>
      </c>
      <c r="J67" s="109">
        <f t="shared" si="6"/>
        <v>0</v>
      </c>
      <c r="K67" s="109">
        <f t="shared" si="6"/>
        <v>0</v>
      </c>
      <c r="L67" s="109">
        <f t="shared" si="6"/>
        <v>0</v>
      </c>
      <c r="M67" s="109">
        <f t="shared" si="6"/>
        <v>0</v>
      </c>
      <c r="N67" s="109">
        <f>N14+N32+N38+N40+N41+N42+N43+N44+N45+N46+N53+N54+N33</f>
        <v>2750000</v>
      </c>
      <c r="O67" s="109">
        <f t="shared" si="6"/>
        <v>0</v>
      </c>
      <c r="P67" s="109">
        <f>P14+P32+P38+P40+P41+P42+P43+P44+P45+P46+P53+P54+P47</f>
        <v>48035000</v>
      </c>
      <c r="Q67" s="109">
        <f t="shared" si="6"/>
        <v>0</v>
      </c>
      <c r="R67" s="109">
        <f t="shared" si="6"/>
        <v>0</v>
      </c>
      <c r="S67" s="109">
        <f t="shared" si="6"/>
        <v>0</v>
      </c>
      <c r="T67" s="109">
        <f>T14+T32+T38+T40+T41+T42+T43+T44+T45+T46+T53+T54+T51+T52+T21</f>
        <v>391984000</v>
      </c>
      <c r="U67" s="109">
        <f t="shared" si="6"/>
        <v>0</v>
      </c>
      <c r="V67" s="109">
        <f>V14+V32+V38+V40+V41+V42+V43+V44+V45+V46+V53+V54+V47+V49</f>
        <v>39916000</v>
      </c>
      <c r="W67" s="109">
        <f t="shared" si="6"/>
        <v>0</v>
      </c>
      <c r="X67" s="109">
        <f t="shared" si="6"/>
        <v>0</v>
      </c>
      <c r="Y67" s="109">
        <f t="shared" si="6"/>
        <v>0</v>
      </c>
      <c r="Z67" s="109">
        <f t="shared" si="6"/>
        <v>0</v>
      </c>
      <c r="AA67" s="109">
        <f t="shared" si="6"/>
        <v>0</v>
      </c>
      <c r="AB67" s="109">
        <f>AB14+AB32+AB38+AB40+AB41+AB42+AB43+AB44+AB45+AB46+AB53+AB54+AB47+AB21+AB33+AB39+AB48+AB49+AB50+AB51+AB52</f>
        <v>566841000</v>
      </c>
      <c r="AC67" s="109">
        <f>AC14+AC32+AC38+AC40+AC41+AC42+AC43+AC44+AC45+AC46+AC53+AC54+AC47+AC21+AC33+AC39+AC48+AC49+AC50+AC51+AC52</f>
        <v>0</v>
      </c>
      <c r="AD67" s="109">
        <f t="shared" si="6"/>
        <v>0</v>
      </c>
      <c r="AE67" s="109">
        <f t="shared" si="6"/>
        <v>0</v>
      </c>
      <c r="AF67" s="109">
        <f>AF14+AF32+AF38+AF40+AF41+AF42+AF43+AF44+AF45+AF46+AF53+AF54+AF47+AF21+AF33+AF39+AF48+AF49+AF50+AF51+AF52</f>
        <v>566841000</v>
      </c>
      <c r="AG67" s="109">
        <f t="shared" si="6"/>
        <v>0</v>
      </c>
      <c r="AH67" s="109" t="e">
        <f>AH14+AH32+AH38+#REF!+#REF!+#REF!++#REF!++AH40+AH45+AH46+#REF!+AH53</f>
        <v>#REF!</v>
      </c>
      <c r="AI67" s="109" t="e">
        <f>AI14+AI32+AI38+#REF!+#REF!+#REF!++#REF!++AI40+AI45+AI46+#REF!+AI53</f>
        <v>#REF!</v>
      </c>
      <c r="AJ67" s="60"/>
    </row>
    <row r="68" spans="1:36" s="58" customFormat="1" x14ac:dyDescent="0.25">
      <c r="A68" s="53" t="s">
        <v>342</v>
      </c>
      <c r="B68" s="276"/>
      <c r="C68" s="277" t="s">
        <v>269</v>
      </c>
      <c r="D68" s="278">
        <f t="shared" ref="D68:AE68" si="7">SUM(D69:D70)</f>
        <v>204485000</v>
      </c>
      <c r="E68" s="278">
        <f t="shared" si="7"/>
        <v>0</v>
      </c>
      <c r="F68" s="278">
        <f t="shared" si="7"/>
        <v>25318000</v>
      </c>
      <c r="G68" s="278">
        <f t="shared" si="7"/>
        <v>0</v>
      </c>
      <c r="H68" s="278">
        <f t="shared" si="7"/>
        <v>15064000</v>
      </c>
      <c r="I68" s="278">
        <f t="shared" si="7"/>
        <v>0</v>
      </c>
      <c r="J68" s="278">
        <f t="shared" si="7"/>
        <v>0</v>
      </c>
      <c r="K68" s="278">
        <f t="shared" si="7"/>
        <v>0</v>
      </c>
      <c r="L68" s="278">
        <f t="shared" si="7"/>
        <v>0</v>
      </c>
      <c r="M68" s="278">
        <f t="shared" si="7"/>
        <v>0</v>
      </c>
      <c r="N68" s="278">
        <f t="shared" si="7"/>
        <v>0</v>
      </c>
      <c r="O68" s="278">
        <f t="shared" si="7"/>
        <v>0</v>
      </c>
      <c r="P68" s="278">
        <f t="shared" si="7"/>
        <v>0</v>
      </c>
      <c r="Q68" s="278">
        <f t="shared" si="7"/>
        <v>0</v>
      </c>
      <c r="R68" s="278">
        <f t="shared" si="7"/>
        <v>0</v>
      </c>
      <c r="S68" s="278">
        <f t="shared" si="7"/>
        <v>0</v>
      </c>
      <c r="T68" s="278">
        <f t="shared" si="7"/>
        <v>0</v>
      </c>
      <c r="U68" s="278">
        <f t="shared" si="7"/>
        <v>0</v>
      </c>
      <c r="V68" s="278">
        <f t="shared" si="7"/>
        <v>0</v>
      </c>
      <c r="W68" s="278">
        <f t="shared" si="7"/>
        <v>0</v>
      </c>
      <c r="X68" s="278">
        <f t="shared" si="7"/>
        <v>0</v>
      </c>
      <c r="Y68" s="278">
        <f t="shared" si="7"/>
        <v>0</v>
      </c>
      <c r="Z68" s="278">
        <f t="shared" si="7"/>
        <v>0</v>
      </c>
      <c r="AA68" s="278">
        <f t="shared" si="7"/>
        <v>0</v>
      </c>
      <c r="AB68" s="278">
        <f t="shared" si="7"/>
        <v>244867000</v>
      </c>
      <c r="AC68" s="278">
        <f t="shared" si="7"/>
        <v>0</v>
      </c>
      <c r="AD68" s="278">
        <f t="shared" si="7"/>
        <v>242678877</v>
      </c>
      <c r="AE68" s="278">
        <f t="shared" si="7"/>
        <v>0</v>
      </c>
      <c r="AF68" s="278"/>
      <c r="AG68" s="278"/>
      <c r="AH68" s="279"/>
      <c r="AI68" s="279"/>
      <c r="AJ68" s="280"/>
    </row>
    <row r="69" spans="1:36" x14ac:dyDescent="0.25">
      <c r="A69" s="53" t="s">
        <v>343</v>
      </c>
      <c r="B69" s="43" t="s">
        <v>206</v>
      </c>
      <c r="C69" s="59" t="s">
        <v>216</v>
      </c>
      <c r="D69" s="243">
        <f>'[1]13.PMH kiad'!D11</f>
        <v>204485000</v>
      </c>
      <c r="E69" s="243">
        <f>'[1]13.PMH kiad'!E11</f>
        <v>0</v>
      </c>
      <c r="F69" s="243">
        <f>'[1]13.PMH kiad'!F11</f>
        <v>25318000</v>
      </c>
      <c r="G69" s="243">
        <f>'[1]13.PMH kiad'!G11</f>
        <v>0</v>
      </c>
      <c r="H69" s="243">
        <f>'[1]13.PMH kiad'!H11</f>
        <v>15064000</v>
      </c>
      <c r="I69" s="243">
        <f>'[1]13.PMH kiad'!I11</f>
        <v>0</v>
      </c>
      <c r="J69" s="243">
        <f>'[1]13.PMH kiad'!J11</f>
        <v>0</v>
      </c>
      <c r="K69" s="243">
        <f>'[1]13.PMH kiad'!K11</f>
        <v>0</v>
      </c>
      <c r="L69" s="243">
        <f>'[1]13.PMH kiad'!L11</f>
        <v>0</v>
      </c>
      <c r="M69" s="243">
        <f>'[1]13.PMH kiad'!M11</f>
        <v>0</v>
      </c>
      <c r="N69" s="243">
        <v>0</v>
      </c>
      <c r="O69" s="243">
        <v>0</v>
      </c>
      <c r="P69" s="243">
        <f>'[1]13.PMH kiad'!P11</f>
        <v>0</v>
      </c>
      <c r="Q69" s="243">
        <f>'[1]13.PMH kiad'!Q11</f>
        <v>0</v>
      </c>
      <c r="R69" s="243">
        <f>'[1]13.PMH kiad'!R11</f>
        <v>0</v>
      </c>
      <c r="S69" s="243">
        <f>'[1]13.PMH kiad'!S11</f>
        <v>0</v>
      </c>
      <c r="T69" s="243">
        <f>'[1]13.PMH kiad'!N11</f>
        <v>0</v>
      </c>
      <c r="U69" s="243">
        <f>'[1]13.PMH kiad'!O11</f>
        <v>0</v>
      </c>
      <c r="V69" s="243"/>
      <c r="W69" s="243"/>
      <c r="X69" s="243"/>
      <c r="Y69" s="243"/>
      <c r="Z69" s="243"/>
      <c r="AA69" s="243"/>
      <c r="AB69" s="243">
        <f>D69+F69+H69+J69+L69+N69+P69+R69+T69+V69+X69+Z69</f>
        <v>244867000</v>
      </c>
      <c r="AC69" s="243">
        <f>E69+G69+I69+K69+M69+O69+Q69+S69+U69+W69+Y69+AA69</f>
        <v>0</v>
      </c>
      <c r="AD69" s="281">
        <f>'[1]8. PMH bev.'!P10</f>
        <v>242678877</v>
      </c>
      <c r="AE69" s="281">
        <f>'[1]8. PMH bev.'!Q7</f>
        <v>0</v>
      </c>
      <c r="AF69" s="278"/>
      <c r="AG69" s="282"/>
      <c r="AH69" s="283"/>
      <c r="AI69" s="283"/>
      <c r="AJ69" s="280"/>
    </row>
    <row r="70" spans="1:36" x14ac:dyDescent="0.25">
      <c r="A70" s="53" t="s">
        <v>344</v>
      </c>
      <c r="B70" s="43" t="s">
        <v>264</v>
      </c>
      <c r="C70" s="59" t="s">
        <v>263</v>
      </c>
      <c r="D70" s="243">
        <f>'[1]13.PMH kiad'!D6</f>
        <v>0</v>
      </c>
      <c r="E70" s="243">
        <f>'[1]13.PMH kiad'!E6</f>
        <v>0</v>
      </c>
      <c r="F70" s="243">
        <f>'[1]13.PMH kiad'!F6</f>
        <v>0</v>
      </c>
      <c r="G70" s="243">
        <f>'[1]13.PMH kiad'!G6</f>
        <v>0</v>
      </c>
      <c r="H70" s="243">
        <f>'[1]13.PMH kiad'!H6</f>
        <v>0</v>
      </c>
      <c r="I70" s="243"/>
      <c r="J70" s="243"/>
      <c r="K70" s="243"/>
      <c r="L70" s="243"/>
      <c r="M70" s="243"/>
      <c r="N70" s="243"/>
      <c r="O70" s="243"/>
      <c r="P70" s="243"/>
      <c r="Q70" s="243"/>
      <c r="R70" s="243"/>
      <c r="S70" s="243"/>
      <c r="T70" s="243"/>
      <c r="U70" s="243"/>
      <c r="V70" s="243"/>
      <c r="W70" s="243"/>
      <c r="X70" s="243"/>
      <c r="Y70" s="243"/>
      <c r="Z70" s="243"/>
      <c r="AA70" s="243"/>
      <c r="AB70" s="243">
        <f>D70+F70+H70+J70+L70+N70+P70+R70+T70+V70+X70+Z70</f>
        <v>0</v>
      </c>
      <c r="AC70" s="243">
        <f>E70+G70+I70+K70+M70+O70+Q70+S70+U70+W70+Y70+AA70</f>
        <v>0</v>
      </c>
      <c r="AD70" s="281">
        <f>'[1]8. PMH bev.'!P6</f>
        <v>0</v>
      </c>
      <c r="AE70" s="281">
        <f>'[1]8. PMH bev.'!Q6</f>
        <v>0</v>
      </c>
      <c r="AF70" s="278"/>
      <c r="AG70" s="282"/>
      <c r="AH70" s="283"/>
      <c r="AI70" s="283"/>
      <c r="AJ70" s="280"/>
    </row>
    <row r="71" spans="1:36" s="58" customFormat="1" x14ac:dyDescent="0.25">
      <c r="A71" s="53" t="s">
        <v>345</v>
      </c>
      <c r="B71" s="276"/>
      <c r="C71" s="277" t="s">
        <v>218</v>
      </c>
      <c r="D71" s="278">
        <f>SUM(D72:D73)</f>
        <v>187077000</v>
      </c>
      <c r="E71" s="278">
        <f>SUM(E72:E73)</f>
        <v>0</v>
      </c>
      <c r="F71" s="278">
        <f t="shared" ref="F71:AE71" si="8">SUM(F72:F73)</f>
        <v>22419000</v>
      </c>
      <c r="G71" s="278">
        <f t="shared" si="8"/>
        <v>0</v>
      </c>
      <c r="H71" s="278">
        <f t="shared" si="8"/>
        <v>21812000</v>
      </c>
      <c r="I71" s="278">
        <f t="shared" si="8"/>
        <v>0</v>
      </c>
      <c r="J71" s="278">
        <f t="shared" si="8"/>
        <v>0</v>
      </c>
      <c r="K71" s="278">
        <f t="shared" si="8"/>
        <v>0</v>
      </c>
      <c r="L71" s="278">
        <f t="shared" si="8"/>
        <v>0</v>
      </c>
      <c r="M71" s="278">
        <f t="shared" si="8"/>
        <v>0</v>
      </c>
      <c r="N71" s="278">
        <f t="shared" si="8"/>
        <v>0</v>
      </c>
      <c r="O71" s="278">
        <f t="shared" si="8"/>
        <v>0</v>
      </c>
      <c r="P71" s="278">
        <f t="shared" si="8"/>
        <v>0</v>
      </c>
      <c r="Q71" s="278">
        <f t="shared" si="8"/>
        <v>0</v>
      </c>
      <c r="R71" s="278">
        <f t="shared" si="8"/>
        <v>0</v>
      </c>
      <c r="S71" s="278">
        <f t="shared" si="8"/>
        <v>0</v>
      </c>
      <c r="T71" s="278">
        <f t="shared" si="8"/>
        <v>0</v>
      </c>
      <c r="U71" s="278">
        <f t="shared" si="8"/>
        <v>0</v>
      </c>
      <c r="V71" s="278">
        <f t="shared" si="8"/>
        <v>4350000</v>
      </c>
      <c r="W71" s="278">
        <f t="shared" si="8"/>
        <v>0</v>
      </c>
      <c r="X71" s="278">
        <f t="shared" si="8"/>
        <v>0</v>
      </c>
      <c r="Y71" s="278">
        <f t="shared" si="8"/>
        <v>0</v>
      </c>
      <c r="Z71" s="278">
        <f t="shared" si="8"/>
        <v>0</v>
      </c>
      <c r="AA71" s="278">
        <f t="shared" si="8"/>
        <v>0</v>
      </c>
      <c r="AB71" s="278">
        <f t="shared" ref="AB71:AC79" si="9">D71+F71+H71+J71+L71+N71+P71+R71+T71+V71+X71+Z71</f>
        <v>235658000</v>
      </c>
      <c r="AC71" s="278">
        <f t="shared" si="8"/>
        <v>0</v>
      </c>
      <c r="AD71" s="278">
        <f t="shared" si="8"/>
        <v>235428584</v>
      </c>
      <c r="AE71" s="278">
        <f t="shared" si="8"/>
        <v>0</v>
      </c>
      <c r="AF71" s="278"/>
      <c r="AG71" s="284"/>
      <c r="AH71" s="279"/>
      <c r="AI71" s="279"/>
      <c r="AJ71" s="280"/>
    </row>
    <row r="72" spans="1:36" x14ac:dyDescent="0.25">
      <c r="A72" s="53" t="s">
        <v>346</v>
      </c>
      <c r="B72" s="43" t="s">
        <v>206</v>
      </c>
      <c r="C72" s="59" t="s">
        <v>216</v>
      </c>
      <c r="D72" s="243">
        <f>'[1]15. VE kiad'!D9</f>
        <v>187077000</v>
      </c>
      <c r="E72" s="243">
        <f>'[1]15. VE kiad'!E9</f>
        <v>0</v>
      </c>
      <c r="F72" s="243">
        <f>'[1]15. VE kiad'!F9</f>
        <v>22419000</v>
      </c>
      <c r="G72" s="243">
        <f>'[1]15. VE kiad'!G9</f>
        <v>0</v>
      </c>
      <c r="H72" s="243">
        <f>'[1]15. VE kiad'!H9</f>
        <v>21812000</v>
      </c>
      <c r="I72" s="243">
        <f>'[1]15. VE kiad'!I9</f>
        <v>0</v>
      </c>
      <c r="J72" s="243"/>
      <c r="K72" s="243"/>
      <c r="L72" s="243"/>
      <c r="M72" s="243"/>
      <c r="N72" s="243"/>
      <c r="O72" s="243"/>
      <c r="P72" s="243"/>
      <c r="Q72" s="243"/>
      <c r="R72" s="243"/>
      <c r="S72" s="243"/>
      <c r="T72" s="243">
        <f>'[1]15. VE kiad'!N9</f>
        <v>0</v>
      </c>
      <c r="U72" s="243">
        <f>'[1]15. VE kiad'!O9</f>
        <v>0</v>
      </c>
      <c r="V72" s="243">
        <f>'[1]15. VE kiad'!P9</f>
        <v>4350000</v>
      </c>
      <c r="W72" s="243">
        <f>'[1]15. VE kiad'!Q9</f>
        <v>0</v>
      </c>
      <c r="X72" s="243"/>
      <c r="Y72" s="243"/>
      <c r="Z72" s="243"/>
      <c r="AA72" s="243"/>
      <c r="AB72" s="243">
        <f t="shared" si="9"/>
        <v>235658000</v>
      </c>
      <c r="AC72" s="243">
        <f t="shared" si="9"/>
        <v>0</v>
      </c>
      <c r="AD72" s="281">
        <f>'[1]10. VE bev'!P10</f>
        <v>235428584</v>
      </c>
      <c r="AE72" s="281">
        <f>'[1]10. VE bev'!Q10</f>
        <v>0</v>
      </c>
      <c r="AF72" s="278"/>
      <c r="AG72" s="282"/>
      <c r="AH72" s="283"/>
      <c r="AI72" s="283"/>
      <c r="AJ72" s="280"/>
    </row>
    <row r="73" spans="1:36" x14ac:dyDescent="0.25">
      <c r="A73" s="53" t="s">
        <v>347</v>
      </c>
      <c r="B73" s="43" t="s">
        <v>208</v>
      </c>
      <c r="C73" s="59" t="s">
        <v>217</v>
      </c>
      <c r="D73" s="243"/>
      <c r="E73" s="243"/>
      <c r="F73" s="243"/>
      <c r="G73" s="243"/>
      <c r="H73" s="243"/>
      <c r="I73" s="243"/>
      <c r="J73" s="243"/>
      <c r="K73" s="243"/>
      <c r="L73" s="243"/>
      <c r="M73" s="243"/>
      <c r="N73" s="243"/>
      <c r="O73" s="243"/>
      <c r="P73" s="243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>
        <f t="shared" si="9"/>
        <v>0</v>
      </c>
      <c r="AC73" s="243"/>
      <c r="AD73" s="281"/>
      <c r="AE73" s="281"/>
      <c r="AF73" s="278"/>
      <c r="AG73" s="282"/>
      <c r="AH73" s="283"/>
      <c r="AI73" s="283"/>
      <c r="AJ73" s="280"/>
    </row>
    <row r="74" spans="1:36" s="58" customFormat="1" x14ac:dyDescent="0.25">
      <c r="A74" s="53" t="s">
        <v>348</v>
      </c>
      <c r="B74" s="276"/>
      <c r="C74" s="277" t="s">
        <v>219</v>
      </c>
      <c r="D74" s="278">
        <f>SUM(D75:D76)</f>
        <v>147692000</v>
      </c>
      <c r="E74" s="278">
        <f>SUM(E75:E76)</f>
        <v>0</v>
      </c>
      <c r="F74" s="278">
        <f t="shared" ref="F74:AE74" si="10">SUM(F75:F76)</f>
        <v>19081000</v>
      </c>
      <c r="G74" s="278">
        <f t="shared" si="10"/>
        <v>0</v>
      </c>
      <c r="H74" s="278">
        <f t="shared" si="10"/>
        <v>107007000</v>
      </c>
      <c r="I74" s="278">
        <f t="shared" si="10"/>
        <v>0</v>
      </c>
      <c r="J74" s="278">
        <f t="shared" si="10"/>
        <v>0</v>
      </c>
      <c r="K74" s="278">
        <f t="shared" si="10"/>
        <v>0</v>
      </c>
      <c r="L74" s="278">
        <f t="shared" si="10"/>
        <v>0</v>
      </c>
      <c r="M74" s="278">
        <f t="shared" si="10"/>
        <v>0</v>
      </c>
      <c r="N74" s="278">
        <f t="shared" si="10"/>
        <v>0</v>
      </c>
      <c r="O74" s="278">
        <f t="shared" si="10"/>
        <v>0</v>
      </c>
      <c r="P74" s="278">
        <f t="shared" si="10"/>
        <v>0</v>
      </c>
      <c r="Q74" s="278">
        <f t="shared" si="10"/>
        <v>0</v>
      </c>
      <c r="R74" s="278">
        <v>0</v>
      </c>
      <c r="S74" s="278">
        <v>0</v>
      </c>
      <c r="T74" s="278">
        <f t="shared" si="10"/>
        <v>3116000</v>
      </c>
      <c r="U74" s="278">
        <f t="shared" si="10"/>
        <v>0</v>
      </c>
      <c r="V74" s="278">
        <f t="shared" si="10"/>
        <v>0</v>
      </c>
      <c r="W74" s="278"/>
      <c r="X74" s="278">
        <f t="shared" si="10"/>
        <v>0</v>
      </c>
      <c r="Y74" s="278"/>
      <c r="Z74" s="278">
        <f t="shared" si="10"/>
        <v>0</v>
      </c>
      <c r="AA74" s="278"/>
      <c r="AB74" s="278">
        <f t="shared" si="9"/>
        <v>276896000</v>
      </c>
      <c r="AC74" s="278">
        <f t="shared" si="10"/>
        <v>0</v>
      </c>
      <c r="AD74" s="278">
        <f>SUM(AD75:AD76)</f>
        <v>231957784</v>
      </c>
      <c r="AE74" s="278">
        <f t="shared" si="10"/>
        <v>0</v>
      </c>
      <c r="AF74" s="278"/>
      <c r="AG74" s="284"/>
      <c r="AH74" s="279"/>
      <c r="AI74" s="279"/>
      <c r="AJ74" s="280"/>
    </row>
    <row r="75" spans="1:36" x14ac:dyDescent="0.25">
      <c r="A75" s="53" t="s">
        <v>349</v>
      </c>
      <c r="B75" s="43" t="s">
        <v>206</v>
      </c>
      <c r="C75" s="59" t="s">
        <v>216</v>
      </c>
      <c r="D75" s="243">
        <f>'[1]14. GKP kiad'!D18</f>
        <v>48075000</v>
      </c>
      <c r="E75" s="243">
        <f>'[1]14. GKP kiad'!E18</f>
        <v>0</v>
      </c>
      <c r="F75" s="243">
        <f>'[1]14. GKP kiad'!F18</f>
        <v>6252000</v>
      </c>
      <c r="G75" s="243">
        <f>'[1]14. GKP kiad'!G18</f>
        <v>0</v>
      </c>
      <c r="H75" s="243">
        <f>'[1]14. GKP kiad'!H18</f>
        <v>26161000</v>
      </c>
      <c r="I75" s="243">
        <f>'[1]14. GKP kiad'!I18</f>
        <v>0</v>
      </c>
      <c r="J75" s="243"/>
      <c r="K75" s="243"/>
      <c r="L75" s="243"/>
      <c r="M75" s="243"/>
      <c r="N75" s="243"/>
      <c r="O75" s="243"/>
      <c r="P75" s="243"/>
      <c r="Q75" s="243"/>
      <c r="R75" s="243"/>
      <c r="S75" s="243"/>
      <c r="T75" s="243">
        <f>'[1]14. GKP kiad'!N18</f>
        <v>2116000</v>
      </c>
      <c r="U75" s="243">
        <f>'[1]14. GKP kiad'!O18</f>
        <v>0</v>
      </c>
      <c r="V75" s="243"/>
      <c r="W75" s="243"/>
      <c r="X75" s="243"/>
      <c r="Y75" s="243"/>
      <c r="Z75" s="243"/>
      <c r="AA75" s="243"/>
      <c r="AB75" s="243">
        <f t="shared" si="9"/>
        <v>82604000</v>
      </c>
      <c r="AC75" s="243">
        <f t="shared" si="9"/>
        <v>0</v>
      </c>
      <c r="AD75" s="281">
        <f>'[1]9. GKP bev'!P20</f>
        <v>231957784</v>
      </c>
      <c r="AE75" s="281">
        <f>'[1]9. GKP bev'!Q20</f>
        <v>0</v>
      </c>
      <c r="AF75" s="278"/>
      <c r="AG75" s="282"/>
      <c r="AH75" s="283"/>
      <c r="AI75" s="283"/>
      <c r="AJ75" s="280"/>
    </row>
    <row r="76" spans="1:36" x14ac:dyDescent="0.25">
      <c r="A76" s="53" t="s">
        <v>350</v>
      </c>
      <c r="B76" s="43" t="s">
        <v>208</v>
      </c>
      <c r="C76" s="59" t="s">
        <v>217</v>
      </c>
      <c r="D76" s="243">
        <f>'[1]14. GKP kiad'!D19</f>
        <v>99617000</v>
      </c>
      <c r="E76" s="243">
        <f>'[1]14. GKP kiad'!E19</f>
        <v>0</v>
      </c>
      <c r="F76" s="243">
        <f>'[1]14. GKP kiad'!F19</f>
        <v>12829000</v>
      </c>
      <c r="G76" s="243">
        <f>'[1]14. GKP kiad'!G19</f>
        <v>0</v>
      </c>
      <c r="H76" s="243">
        <f>'[1]14. GKP kiad'!H19</f>
        <v>80846000</v>
      </c>
      <c r="I76" s="243">
        <f>'[1]14. GKP kiad'!I19</f>
        <v>0</v>
      </c>
      <c r="J76" s="243"/>
      <c r="K76" s="243"/>
      <c r="L76" s="243"/>
      <c r="M76" s="243"/>
      <c r="N76" s="243"/>
      <c r="O76" s="243"/>
      <c r="P76" s="243"/>
      <c r="Q76" s="243"/>
      <c r="R76" s="243"/>
      <c r="S76" s="243"/>
      <c r="T76" s="243">
        <f>'[1]14. GKP kiad'!N19</f>
        <v>1000000</v>
      </c>
      <c r="U76" s="243">
        <f>'[1]14. GKP kiad'!O19</f>
        <v>0</v>
      </c>
      <c r="V76" s="243"/>
      <c r="W76" s="243"/>
      <c r="X76" s="243"/>
      <c r="Y76" s="243"/>
      <c r="Z76" s="243"/>
      <c r="AA76" s="243"/>
      <c r="AB76" s="243">
        <f t="shared" si="9"/>
        <v>194292000</v>
      </c>
      <c r="AC76" s="243">
        <f t="shared" si="9"/>
        <v>0</v>
      </c>
      <c r="AD76" s="281">
        <f>'[1]9. GKP bev'!P21</f>
        <v>0</v>
      </c>
      <c r="AE76" s="281">
        <f>'[1]9. GKP bev'!Q21</f>
        <v>0</v>
      </c>
      <c r="AF76" s="278"/>
      <c r="AG76" s="282"/>
      <c r="AH76" s="283"/>
      <c r="AI76" s="283"/>
      <c r="AJ76" s="280"/>
    </row>
    <row r="77" spans="1:36" s="58" customFormat="1" x14ac:dyDescent="0.25">
      <c r="A77" s="53" t="s">
        <v>351</v>
      </c>
      <c r="B77" s="276"/>
      <c r="C77" s="277" t="s">
        <v>276</v>
      </c>
      <c r="D77" s="278">
        <f>SUM(D78:D79)</f>
        <v>28680000</v>
      </c>
      <c r="E77" s="278">
        <f>SUM(E78:E79)</f>
        <v>0</v>
      </c>
      <c r="F77" s="278">
        <f t="shared" ref="F77:AE77" si="11">SUM(F78:F79)</f>
        <v>3847000</v>
      </c>
      <c r="G77" s="278">
        <f t="shared" si="11"/>
        <v>0</v>
      </c>
      <c r="H77" s="278">
        <f t="shared" si="11"/>
        <v>19670000</v>
      </c>
      <c r="I77" s="278">
        <f t="shared" si="11"/>
        <v>0</v>
      </c>
      <c r="J77" s="278">
        <f t="shared" si="11"/>
        <v>0</v>
      </c>
      <c r="K77" s="278">
        <f t="shared" si="11"/>
        <v>0</v>
      </c>
      <c r="L77" s="278">
        <f t="shared" si="11"/>
        <v>0</v>
      </c>
      <c r="M77" s="278">
        <f t="shared" si="11"/>
        <v>0</v>
      </c>
      <c r="N77" s="278">
        <f t="shared" si="11"/>
        <v>0</v>
      </c>
      <c r="O77" s="278">
        <f t="shared" si="11"/>
        <v>0</v>
      </c>
      <c r="P77" s="278">
        <f t="shared" si="11"/>
        <v>0</v>
      </c>
      <c r="Q77" s="278">
        <f t="shared" si="11"/>
        <v>0</v>
      </c>
      <c r="R77" s="278">
        <f t="shared" si="11"/>
        <v>0</v>
      </c>
      <c r="S77" s="278">
        <f t="shared" si="11"/>
        <v>0</v>
      </c>
      <c r="T77" s="278">
        <f t="shared" si="11"/>
        <v>1000000</v>
      </c>
      <c r="U77" s="278">
        <f t="shared" si="11"/>
        <v>0</v>
      </c>
      <c r="V77" s="278">
        <f t="shared" si="11"/>
        <v>0</v>
      </c>
      <c r="W77" s="278">
        <f t="shared" si="11"/>
        <v>0</v>
      </c>
      <c r="X77" s="278">
        <f t="shared" si="11"/>
        <v>0</v>
      </c>
      <c r="Y77" s="278">
        <f t="shared" si="11"/>
        <v>0</v>
      </c>
      <c r="Z77" s="278">
        <f t="shared" si="11"/>
        <v>0</v>
      </c>
      <c r="AA77" s="278">
        <f t="shared" si="11"/>
        <v>0</v>
      </c>
      <c r="AB77" s="278">
        <f t="shared" si="9"/>
        <v>53197000</v>
      </c>
      <c r="AC77" s="278">
        <f t="shared" si="11"/>
        <v>0</v>
      </c>
      <c r="AD77" s="278">
        <f t="shared" si="11"/>
        <v>52055165</v>
      </c>
      <c r="AE77" s="278">
        <f t="shared" si="11"/>
        <v>0</v>
      </c>
      <c r="AF77" s="278"/>
      <c r="AG77" s="285"/>
      <c r="AH77" s="279"/>
      <c r="AI77" s="279"/>
      <c r="AJ77" s="280"/>
    </row>
    <row r="78" spans="1:36" x14ac:dyDescent="0.25">
      <c r="A78" s="53" t="s">
        <v>352</v>
      </c>
      <c r="B78" s="43" t="s">
        <v>206</v>
      </c>
      <c r="C78" s="59" t="s">
        <v>216</v>
      </c>
      <c r="D78" s="243">
        <f>'[1]16. MH kiad'!D13</f>
        <v>28118000</v>
      </c>
      <c r="E78" s="243">
        <f>'[1]16. MH kiad'!E13</f>
        <v>0</v>
      </c>
      <c r="F78" s="243">
        <f>'[1]16. MH kiad'!F13</f>
        <v>3788000</v>
      </c>
      <c r="G78" s="243">
        <f>'[1]16. MH kiad'!G13</f>
        <v>0</v>
      </c>
      <c r="H78" s="243">
        <f>'[1]16. MH kiad'!H13</f>
        <v>12209000</v>
      </c>
      <c r="I78" s="243">
        <f>'[1]16. MH kiad'!I13</f>
        <v>0</v>
      </c>
      <c r="J78" s="243"/>
      <c r="K78" s="243"/>
      <c r="L78" s="243"/>
      <c r="M78" s="243"/>
      <c r="N78" s="243"/>
      <c r="O78" s="243"/>
      <c r="P78" s="243"/>
      <c r="Q78" s="243"/>
      <c r="R78" s="243"/>
      <c r="S78" s="243"/>
      <c r="T78" s="243">
        <f>'[1]16. MH kiad'!N13</f>
        <v>1000000</v>
      </c>
      <c r="U78" s="243">
        <f>'[1]16. MH kiad'!O13</f>
        <v>0</v>
      </c>
      <c r="V78" s="243"/>
      <c r="W78" s="243"/>
      <c r="X78" s="243"/>
      <c r="Y78" s="243"/>
      <c r="Z78" s="243"/>
      <c r="AA78" s="243"/>
      <c r="AB78" s="243">
        <f t="shared" si="9"/>
        <v>45115000</v>
      </c>
      <c r="AC78" s="243">
        <f t="shared" si="9"/>
        <v>0</v>
      </c>
      <c r="AD78" s="281">
        <f>'[1]11. MH bev.'!R16</f>
        <v>52055165</v>
      </c>
      <c r="AE78" s="281">
        <f>'[1]11. MH bev.'!S16</f>
        <v>0</v>
      </c>
      <c r="AF78" s="278"/>
      <c r="AG78" s="282"/>
      <c r="AH78" s="283"/>
      <c r="AI78" s="283"/>
      <c r="AJ78" s="280"/>
    </row>
    <row r="79" spans="1:36" x14ac:dyDescent="0.25">
      <c r="A79" s="53" t="s">
        <v>353</v>
      </c>
      <c r="B79" s="43" t="s">
        <v>208</v>
      </c>
      <c r="C79" s="59" t="s">
        <v>217</v>
      </c>
      <c r="D79" s="243">
        <f>'[1]16. MH kiad'!D14</f>
        <v>562000</v>
      </c>
      <c r="E79" s="243">
        <f>'[1]16. MH kiad'!E14</f>
        <v>0</v>
      </c>
      <c r="F79" s="243">
        <f>'[1]16. MH kiad'!F14</f>
        <v>59000</v>
      </c>
      <c r="G79" s="243">
        <f>'[1]16. MH kiad'!G14</f>
        <v>0</v>
      </c>
      <c r="H79" s="243">
        <f>'[1]16. MH kiad'!H14</f>
        <v>7461000</v>
      </c>
      <c r="I79" s="243">
        <f>'[1]16. MH kiad'!I14</f>
        <v>0</v>
      </c>
      <c r="J79" s="243"/>
      <c r="K79" s="243"/>
      <c r="L79" s="243"/>
      <c r="M79" s="243"/>
      <c r="N79" s="243"/>
      <c r="O79" s="243"/>
      <c r="P79" s="243"/>
      <c r="Q79" s="243"/>
      <c r="R79" s="243"/>
      <c r="S79" s="243"/>
      <c r="T79" s="243">
        <f>'[1]16. MH kiad'!N14</f>
        <v>0</v>
      </c>
      <c r="U79" s="243">
        <f>'[1]16. MH kiad'!O14</f>
        <v>0</v>
      </c>
      <c r="V79" s="243"/>
      <c r="W79" s="243"/>
      <c r="X79" s="243"/>
      <c r="Y79" s="243"/>
      <c r="Z79" s="243"/>
      <c r="AA79" s="243"/>
      <c r="AB79" s="243">
        <f t="shared" si="9"/>
        <v>8082000</v>
      </c>
      <c r="AC79" s="243">
        <f t="shared" si="9"/>
        <v>0</v>
      </c>
      <c r="AD79" s="281">
        <f>'[1]11. MH bev.'!R17</f>
        <v>0</v>
      </c>
      <c r="AE79" s="281">
        <f>'[1]11. MH bev.'!S17</f>
        <v>0</v>
      </c>
      <c r="AF79" s="278"/>
      <c r="AG79" s="282"/>
      <c r="AH79" s="283"/>
      <c r="AI79" s="283"/>
      <c r="AJ79" s="280"/>
    </row>
    <row r="80" spans="1:36" s="58" customFormat="1" ht="15.75" x14ac:dyDescent="0.25">
      <c r="A80" s="53" t="s">
        <v>568</v>
      </c>
      <c r="B80" s="276"/>
      <c r="C80" s="54" t="s">
        <v>220</v>
      </c>
      <c r="D80" s="278">
        <f t="shared" ref="D80:AE80" si="12">D55+D68+D71+D74+D77</f>
        <v>676101000</v>
      </c>
      <c r="E80" s="278">
        <f t="shared" si="12"/>
        <v>0</v>
      </c>
      <c r="F80" s="278">
        <f t="shared" si="12"/>
        <v>82315000</v>
      </c>
      <c r="G80" s="278">
        <f t="shared" si="12"/>
        <v>0</v>
      </c>
      <c r="H80" s="278">
        <f>H55+H68+H71+H74+H77</f>
        <v>404151000</v>
      </c>
      <c r="I80" s="278">
        <f t="shared" si="12"/>
        <v>0</v>
      </c>
      <c r="J80" s="278">
        <f t="shared" si="12"/>
        <v>4150000</v>
      </c>
      <c r="K80" s="278">
        <f t="shared" si="12"/>
        <v>0</v>
      </c>
      <c r="L80" s="278">
        <f t="shared" si="12"/>
        <v>24627058</v>
      </c>
      <c r="M80" s="278">
        <f t="shared" si="12"/>
        <v>0</v>
      </c>
      <c r="N80" s="278">
        <f t="shared" si="12"/>
        <v>2750000</v>
      </c>
      <c r="O80" s="278">
        <f t="shared" si="12"/>
        <v>0</v>
      </c>
      <c r="P80" s="278">
        <f t="shared" si="12"/>
        <v>48035000</v>
      </c>
      <c r="Q80" s="278">
        <f t="shared" si="12"/>
        <v>0</v>
      </c>
      <c r="R80" s="278">
        <f t="shared" si="12"/>
        <v>4000000</v>
      </c>
      <c r="S80" s="278">
        <f t="shared" si="12"/>
        <v>0</v>
      </c>
      <c r="T80" s="278">
        <f>T55+T68+T71+T74+T77</f>
        <v>398100000</v>
      </c>
      <c r="U80" s="278">
        <f t="shared" si="12"/>
        <v>0</v>
      </c>
      <c r="V80" s="278">
        <f t="shared" si="12"/>
        <v>54709000</v>
      </c>
      <c r="W80" s="278">
        <f t="shared" si="12"/>
        <v>0</v>
      </c>
      <c r="X80" s="278">
        <f t="shared" si="12"/>
        <v>5000000</v>
      </c>
      <c r="Y80" s="278">
        <f t="shared" si="12"/>
        <v>0</v>
      </c>
      <c r="Z80" s="278">
        <f t="shared" si="12"/>
        <v>533961820</v>
      </c>
      <c r="AA80" s="278">
        <f t="shared" si="12"/>
        <v>0</v>
      </c>
      <c r="AB80" s="278">
        <f>AB55+AB68+AB71+AB74+AB77</f>
        <v>2237899878</v>
      </c>
      <c r="AC80" s="278">
        <f>AC55+AC68+AC71+AC74+AC77</f>
        <v>0</v>
      </c>
      <c r="AD80" s="278">
        <f t="shared" si="12"/>
        <v>762120410</v>
      </c>
      <c r="AE80" s="278">
        <f t="shared" si="12"/>
        <v>0</v>
      </c>
      <c r="AF80" s="278">
        <f>AB55+AD80</f>
        <v>2189402288</v>
      </c>
      <c r="AG80" s="278">
        <f>AC55+AE80</f>
        <v>0</v>
      </c>
      <c r="AH80" s="286"/>
      <c r="AI80" s="286"/>
      <c r="AJ80" s="280"/>
    </row>
    <row r="81" spans="1:36" s="58" customFormat="1" ht="15.75" x14ac:dyDescent="0.25">
      <c r="A81" s="53" t="s">
        <v>569</v>
      </c>
      <c r="B81" s="276"/>
      <c r="C81" s="54"/>
      <c r="D81" s="278"/>
      <c r="E81" s="278"/>
      <c r="F81" s="278"/>
      <c r="G81" s="278"/>
      <c r="H81" s="278"/>
      <c r="I81" s="278"/>
      <c r="J81" s="278"/>
      <c r="K81" s="278"/>
      <c r="L81" s="278"/>
      <c r="M81" s="278"/>
      <c r="N81" s="278"/>
      <c r="O81" s="278"/>
      <c r="P81" s="278"/>
      <c r="Q81" s="278"/>
      <c r="R81" s="278"/>
      <c r="S81" s="278"/>
      <c r="T81" s="278"/>
      <c r="U81" s="278"/>
      <c r="V81" s="278"/>
      <c r="W81" s="278"/>
      <c r="X81" s="278"/>
      <c r="Y81" s="278"/>
      <c r="Z81" s="278"/>
      <c r="AA81" s="278"/>
      <c r="AB81" s="278"/>
      <c r="AC81" s="278"/>
      <c r="AD81" s="268"/>
      <c r="AE81" s="268"/>
      <c r="AF81" s="268"/>
      <c r="AG81" s="284"/>
      <c r="AH81" s="279"/>
      <c r="AI81" s="279"/>
      <c r="AJ81" s="280"/>
    </row>
    <row r="82" spans="1:36" x14ac:dyDescent="0.25">
      <c r="A82" s="53" t="s">
        <v>570</v>
      </c>
      <c r="B82" s="57"/>
      <c r="C82" s="57" t="s">
        <v>221</v>
      </c>
      <c r="D82" s="109">
        <f>D66+D69+D72+D75+D78</f>
        <v>570121000</v>
      </c>
      <c r="E82" s="109">
        <f t="shared" ref="E82:AE82" si="13">E66+E69+E72+E75+E78</f>
        <v>0</v>
      </c>
      <c r="F82" s="109">
        <f t="shared" si="13"/>
        <v>69126000</v>
      </c>
      <c r="G82" s="109">
        <f t="shared" si="13"/>
        <v>0</v>
      </c>
      <c r="H82" s="109">
        <f>H66+H69+H72+H75+H78</f>
        <v>237790000</v>
      </c>
      <c r="I82" s="109">
        <f t="shared" si="13"/>
        <v>0</v>
      </c>
      <c r="J82" s="109">
        <f t="shared" si="13"/>
        <v>4150000</v>
      </c>
      <c r="K82" s="109">
        <f t="shared" si="13"/>
        <v>0</v>
      </c>
      <c r="L82" s="109">
        <f t="shared" si="13"/>
        <v>24627058</v>
      </c>
      <c r="M82" s="109">
        <f t="shared" si="13"/>
        <v>0</v>
      </c>
      <c r="N82" s="109">
        <f t="shared" si="13"/>
        <v>0</v>
      </c>
      <c r="O82" s="109">
        <f t="shared" si="13"/>
        <v>0</v>
      </c>
      <c r="P82" s="109">
        <f t="shared" si="13"/>
        <v>0</v>
      </c>
      <c r="Q82" s="109">
        <f t="shared" si="13"/>
        <v>0</v>
      </c>
      <c r="R82" s="109">
        <f t="shared" si="13"/>
        <v>4000000</v>
      </c>
      <c r="S82" s="109">
        <f t="shared" si="13"/>
        <v>0</v>
      </c>
      <c r="T82" s="109">
        <f>T66+T69+T72+T75+T78</f>
        <v>5116000</v>
      </c>
      <c r="U82" s="109">
        <f t="shared" si="13"/>
        <v>0</v>
      </c>
      <c r="V82" s="109">
        <f t="shared" si="13"/>
        <v>14793000</v>
      </c>
      <c r="W82" s="109">
        <f t="shared" si="13"/>
        <v>0</v>
      </c>
      <c r="X82" s="109">
        <f t="shared" si="13"/>
        <v>5000000</v>
      </c>
      <c r="Y82" s="109">
        <f t="shared" si="13"/>
        <v>0</v>
      </c>
      <c r="Z82" s="109">
        <f t="shared" si="13"/>
        <v>533961820</v>
      </c>
      <c r="AA82" s="109">
        <f t="shared" si="13"/>
        <v>0</v>
      </c>
      <c r="AB82" s="109">
        <f>AB66+AB69+AB72+AB75+AB78</f>
        <v>1468684878</v>
      </c>
      <c r="AC82" s="109">
        <f>AC66+AC69+AC72+AC75+AC78</f>
        <v>0</v>
      </c>
      <c r="AD82" s="109">
        <f t="shared" si="13"/>
        <v>762120410</v>
      </c>
      <c r="AE82" s="109">
        <f t="shared" si="13"/>
        <v>0</v>
      </c>
      <c r="AF82" s="109"/>
      <c r="AG82" s="287"/>
      <c r="AH82" s="60"/>
      <c r="AI82" s="60"/>
      <c r="AJ82" s="60"/>
    </row>
    <row r="83" spans="1:36" x14ac:dyDescent="0.25">
      <c r="A83" s="53" t="s">
        <v>571</v>
      </c>
      <c r="B83" s="57"/>
      <c r="C83" s="57" t="s">
        <v>263</v>
      </c>
      <c r="D83" s="109">
        <f>D70</f>
        <v>0</v>
      </c>
      <c r="E83" s="109">
        <f t="shared" ref="E83:AE83" si="14">E70</f>
        <v>0</v>
      </c>
      <c r="F83" s="109">
        <f t="shared" si="14"/>
        <v>0</v>
      </c>
      <c r="G83" s="109">
        <f t="shared" si="14"/>
        <v>0</v>
      </c>
      <c r="H83" s="109">
        <f t="shared" si="14"/>
        <v>0</v>
      </c>
      <c r="I83" s="109">
        <f t="shared" si="14"/>
        <v>0</v>
      </c>
      <c r="J83" s="109">
        <f t="shared" si="14"/>
        <v>0</v>
      </c>
      <c r="K83" s="109">
        <f t="shared" si="14"/>
        <v>0</v>
      </c>
      <c r="L83" s="109">
        <f t="shared" si="14"/>
        <v>0</v>
      </c>
      <c r="M83" s="109">
        <f t="shared" si="14"/>
        <v>0</v>
      </c>
      <c r="N83" s="109">
        <f t="shared" si="14"/>
        <v>0</v>
      </c>
      <c r="O83" s="109">
        <f t="shared" si="14"/>
        <v>0</v>
      </c>
      <c r="P83" s="109">
        <f t="shared" si="14"/>
        <v>0</v>
      </c>
      <c r="Q83" s="109">
        <f t="shared" si="14"/>
        <v>0</v>
      </c>
      <c r="R83" s="109">
        <f t="shared" si="14"/>
        <v>0</v>
      </c>
      <c r="S83" s="109">
        <f t="shared" si="14"/>
        <v>0</v>
      </c>
      <c r="T83" s="109">
        <f t="shared" si="14"/>
        <v>0</v>
      </c>
      <c r="U83" s="109">
        <f t="shared" si="14"/>
        <v>0</v>
      </c>
      <c r="V83" s="109">
        <f t="shared" si="14"/>
        <v>0</v>
      </c>
      <c r="W83" s="109">
        <f t="shared" si="14"/>
        <v>0</v>
      </c>
      <c r="X83" s="109">
        <f t="shared" si="14"/>
        <v>0</v>
      </c>
      <c r="Y83" s="109">
        <f t="shared" si="14"/>
        <v>0</v>
      </c>
      <c r="Z83" s="109">
        <f t="shared" si="14"/>
        <v>0</v>
      </c>
      <c r="AA83" s="109">
        <f t="shared" si="14"/>
        <v>0</v>
      </c>
      <c r="AB83" s="109">
        <f t="shared" si="14"/>
        <v>0</v>
      </c>
      <c r="AC83" s="109">
        <f t="shared" si="14"/>
        <v>0</v>
      </c>
      <c r="AD83" s="109">
        <f t="shared" si="14"/>
        <v>0</v>
      </c>
      <c r="AE83" s="109">
        <f t="shared" si="14"/>
        <v>0</v>
      </c>
      <c r="AF83" s="109"/>
      <c r="AG83" s="288"/>
      <c r="AH83" s="60"/>
      <c r="AI83" s="60"/>
      <c r="AJ83" s="60"/>
    </row>
    <row r="84" spans="1:36" x14ac:dyDescent="0.25">
      <c r="A84" s="53" t="s">
        <v>572</v>
      </c>
      <c r="B84" s="57"/>
      <c r="C84" s="57" t="s">
        <v>222</v>
      </c>
      <c r="D84" s="109">
        <f t="shared" ref="D84:AE84" si="15">D67+D73+D76+D79</f>
        <v>105980000</v>
      </c>
      <c r="E84" s="109">
        <f t="shared" si="15"/>
        <v>0</v>
      </c>
      <c r="F84" s="109">
        <f t="shared" si="15"/>
        <v>13189000</v>
      </c>
      <c r="G84" s="109">
        <f t="shared" si="15"/>
        <v>0</v>
      </c>
      <c r="H84" s="109">
        <f t="shared" si="15"/>
        <v>166361000</v>
      </c>
      <c r="I84" s="109">
        <f t="shared" si="15"/>
        <v>0</v>
      </c>
      <c r="J84" s="109">
        <f t="shared" si="15"/>
        <v>0</v>
      </c>
      <c r="K84" s="109">
        <f t="shared" si="15"/>
        <v>0</v>
      </c>
      <c r="L84" s="109">
        <f t="shared" si="15"/>
        <v>0</v>
      </c>
      <c r="M84" s="109">
        <f t="shared" si="15"/>
        <v>0</v>
      </c>
      <c r="N84" s="109">
        <f t="shared" si="15"/>
        <v>2750000</v>
      </c>
      <c r="O84" s="109">
        <f t="shared" si="15"/>
        <v>0</v>
      </c>
      <c r="P84" s="109">
        <f t="shared" si="15"/>
        <v>48035000</v>
      </c>
      <c r="Q84" s="109">
        <f t="shared" si="15"/>
        <v>0</v>
      </c>
      <c r="R84" s="109">
        <f t="shared" si="15"/>
        <v>0</v>
      </c>
      <c r="S84" s="109">
        <f t="shared" si="15"/>
        <v>0</v>
      </c>
      <c r="T84" s="109">
        <f t="shared" si="15"/>
        <v>392984000</v>
      </c>
      <c r="U84" s="109">
        <f t="shared" si="15"/>
        <v>0</v>
      </c>
      <c r="V84" s="109">
        <f t="shared" si="15"/>
        <v>39916000</v>
      </c>
      <c r="W84" s="109">
        <f t="shared" si="15"/>
        <v>0</v>
      </c>
      <c r="X84" s="109">
        <f t="shared" si="15"/>
        <v>0</v>
      </c>
      <c r="Y84" s="109">
        <f t="shared" si="15"/>
        <v>0</v>
      </c>
      <c r="Z84" s="109">
        <f t="shared" si="15"/>
        <v>0</v>
      </c>
      <c r="AA84" s="109">
        <f t="shared" si="15"/>
        <v>0</v>
      </c>
      <c r="AB84" s="109">
        <f t="shared" si="15"/>
        <v>769215000</v>
      </c>
      <c r="AC84" s="109">
        <f t="shared" si="15"/>
        <v>0</v>
      </c>
      <c r="AD84" s="109">
        <f t="shared" si="15"/>
        <v>0</v>
      </c>
      <c r="AE84" s="109">
        <f t="shared" si="15"/>
        <v>0</v>
      </c>
      <c r="AF84" s="109"/>
      <c r="AG84" s="288"/>
      <c r="AH84" s="60"/>
      <c r="AI84" s="60"/>
      <c r="AJ84" s="60"/>
    </row>
    <row r="85" spans="1:36" s="58" customFormat="1" x14ac:dyDescent="0.25">
      <c r="A85" s="53" t="s">
        <v>573</v>
      </c>
      <c r="B85" s="61"/>
      <c r="C85" s="61" t="s">
        <v>223</v>
      </c>
      <c r="D85" s="68">
        <f>SUM(D82:D84)</f>
        <v>676101000</v>
      </c>
      <c r="E85" s="68">
        <f>SUM(E82:E84)</f>
        <v>0</v>
      </c>
      <c r="F85" s="68">
        <f t="shared" ref="F85:AE85" si="16">SUM(F82:F84)</f>
        <v>82315000</v>
      </c>
      <c r="G85" s="68">
        <f t="shared" si="16"/>
        <v>0</v>
      </c>
      <c r="H85" s="68">
        <f>SUM(H82:H84)</f>
        <v>404151000</v>
      </c>
      <c r="I85" s="68">
        <f>SUM(I82:I84)</f>
        <v>0</v>
      </c>
      <c r="J85" s="68">
        <f t="shared" si="16"/>
        <v>4150000</v>
      </c>
      <c r="K85" s="68">
        <f t="shared" si="16"/>
        <v>0</v>
      </c>
      <c r="L85" s="68">
        <f t="shared" si="16"/>
        <v>24627058</v>
      </c>
      <c r="M85" s="68">
        <f t="shared" si="16"/>
        <v>0</v>
      </c>
      <c r="N85" s="68">
        <f t="shared" si="16"/>
        <v>2750000</v>
      </c>
      <c r="O85" s="68">
        <f t="shared" si="16"/>
        <v>0</v>
      </c>
      <c r="P85" s="68">
        <f t="shared" si="16"/>
        <v>48035000</v>
      </c>
      <c r="Q85" s="68">
        <f t="shared" si="16"/>
        <v>0</v>
      </c>
      <c r="R85" s="68">
        <f t="shared" si="16"/>
        <v>4000000</v>
      </c>
      <c r="S85" s="68">
        <f t="shared" si="16"/>
        <v>0</v>
      </c>
      <c r="T85" s="68">
        <f>SUM(T82:T84)</f>
        <v>398100000</v>
      </c>
      <c r="U85" s="68">
        <f t="shared" ref="U85" si="17">SUM(U82:U84)</f>
        <v>0</v>
      </c>
      <c r="V85" s="68">
        <f t="shared" si="16"/>
        <v>54709000</v>
      </c>
      <c r="W85" s="68">
        <f t="shared" si="16"/>
        <v>0</v>
      </c>
      <c r="X85" s="68">
        <f t="shared" si="16"/>
        <v>5000000</v>
      </c>
      <c r="Y85" s="68">
        <f t="shared" si="16"/>
        <v>0</v>
      </c>
      <c r="Z85" s="68">
        <f t="shared" si="16"/>
        <v>533961820</v>
      </c>
      <c r="AA85" s="68">
        <f t="shared" si="16"/>
        <v>0</v>
      </c>
      <c r="AB85" s="68">
        <f>SUM(AB82:AB84)</f>
        <v>2237899878</v>
      </c>
      <c r="AC85" s="68">
        <f>SUM(AC82:AC84)</f>
        <v>0</v>
      </c>
      <c r="AD85" s="68">
        <f t="shared" si="16"/>
        <v>762120410</v>
      </c>
      <c r="AE85" s="68">
        <f t="shared" si="16"/>
        <v>0</v>
      </c>
      <c r="AF85" s="68">
        <f>SUM(AF82:AF84)</f>
        <v>0</v>
      </c>
      <c r="AG85" s="288"/>
      <c r="AH85" s="60"/>
      <c r="AI85" s="60"/>
      <c r="AJ85" s="280"/>
    </row>
    <row r="86" spans="1:36" x14ac:dyDescent="0.25">
      <c r="D86" s="60">
        <f>D80-D85</f>
        <v>0</v>
      </c>
      <c r="E86" s="60">
        <f t="shared" ref="E86:AE86" si="18">E80-E85</f>
        <v>0</v>
      </c>
      <c r="F86" s="60">
        <f t="shared" si="18"/>
        <v>0</v>
      </c>
      <c r="G86" s="60">
        <f t="shared" si="18"/>
        <v>0</v>
      </c>
      <c r="H86" s="60">
        <f>H80-H85</f>
        <v>0</v>
      </c>
      <c r="I86" s="60">
        <f t="shared" si="18"/>
        <v>0</v>
      </c>
      <c r="J86" s="60">
        <f t="shared" si="18"/>
        <v>0</v>
      </c>
      <c r="K86" s="60">
        <f t="shared" si="18"/>
        <v>0</v>
      </c>
      <c r="L86" s="60">
        <f t="shared" si="18"/>
        <v>0</v>
      </c>
      <c r="M86" s="60">
        <f t="shared" si="18"/>
        <v>0</v>
      </c>
      <c r="N86" s="60">
        <f t="shared" si="18"/>
        <v>0</v>
      </c>
      <c r="O86" s="60">
        <f t="shared" si="18"/>
        <v>0</v>
      </c>
      <c r="P86" s="60">
        <f t="shared" si="18"/>
        <v>0</v>
      </c>
      <c r="Q86" s="60">
        <f t="shared" si="18"/>
        <v>0</v>
      </c>
      <c r="R86" s="60">
        <f t="shared" si="18"/>
        <v>0</v>
      </c>
      <c r="S86" s="60">
        <f t="shared" si="18"/>
        <v>0</v>
      </c>
      <c r="T86" s="60">
        <f>T80-T85</f>
        <v>0</v>
      </c>
      <c r="U86" s="60">
        <f t="shared" si="18"/>
        <v>0</v>
      </c>
      <c r="V86" s="60">
        <f>V80-V85</f>
        <v>0</v>
      </c>
      <c r="W86" s="60">
        <f t="shared" si="18"/>
        <v>0</v>
      </c>
      <c r="X86" s="60">
        <f t="shared" si="18"/>
        <v>0</v>
      </c>
      <c r="Y86" s="60">
        <f t="shared" si="18"/>
        <v>0</v>
      </c>
      <c r="Z86" s="60">
        <f t="shared" si="18"/>
        <v>0</v>
      </c>
      <c r="AA86" s="60">
        <f t="shared" si="18"/>
        <v>0</v>
      </c>
      <c r="AB86" s="60">
        <f t="shared" si="18"/>
        <v>0</v>
      </c>
      <c r="AC86" s="60">
        <f t="shared" si="18"/>
        <v>0</v>
      </c>
      <c r="AD86" s="60">
        <f t="shared" si="18"/>
        <v>0</v>
      </c>
      <c r="AE86" s="60">
        <f t="shared" si="18"/>
        <v>0</v>
      </c>
      <c r="AF86" s="60">
        <f>AF80-AF85</f>
        <v>2189402288</v>
      </c>
      <c r="AG86" s="60">
        <f>AG80-AG85</f>
        <v>0</v>
      </c>
      <c r="AH86" s="60" t="e">
        <f t="shared" ref="AH86:AI86" si="19">AH55-AH66-AH67</f>
        <v>#REF!</v>
      </c>
      <c r="AI86" s="60" t="e">
        <f t="shared" si="19"/>
        <v>#REF!</v>
      </c>
    </row>
    <row r="87" spans="1:36" x14ac:dyDescent="0.25">
      <c r="H87" s="60"/>
      <c r="M87" s="60"/>
      <c r="O87" s="60"/>
      <c r="T87" s="60"/>
      <c r="AA87" s="60"/>
      <c r="AB87" s="60"/>
      <c r="AC87" s="60"/>
      <c r="AE87" s="60"/>
      <c r="AG87" s="60"/>
      <c r="AH87" s="60"/>
      <c r="AI87" s="46">
        <v>13142</v>
      </c>
    </row>
    <row r="88" spans="1:36" x14ac:dyDescent="0.25">
      <c r="AB88" s="60"/>
      <c r="AE88" s="60"/>
      <c r="AF88" s="60"/>
      <c r="AG88" s="60"/>
      <c r="AH88" s="60"/>
      <c r="AI88" s="60"/>
    </row>
    <row r="89" spans="1:36" x14ac:dyDescent="0.25">
      <c r="Z89" s="289"/>
      <c r="AA89" s="289"/>
      <c r="AB89" s="289"/>
      <c r="AE89" s="60"/>
      <c r="AF89" s="60"/>
    </row>
    <row r="90" spans="1:36" x14ac:dyDescent="0.25">
      <c r="Z90" s="289"/>
      <c r="AA90" s="289"/>
      <c r="AB90" s="289"/>
    </row>
    <row r="91" spans="1:36" x14ac:dyDescent="0.25">
      <c r="T91" s="58"/>
      <c r="U91" s="58"/>
      <c r="Z91" s="289"/>
      <c r="AA91" s="289"/>
      <c r="AB91" s="290"/>
    </row>
  </sheetData>
  <mergeCells count="30">
    <mergeCell ref="C2:AG2"/>
    <mergeCell ref="X1:AD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D3:E3"/>
    <mergeCell ref="F3:G3"/>
    <mergeCell ref="H3:I3"/>
    <mergeCell ref="J3:K3"/>
    <mergeCell ref="L3:M3"/>
    <mergeCell ref="X3:Y3"/>
    <mergeCell ref="Z3:AA3"/>
    <mergeCell ref="AB3:AC3"/>
    <mergeCell ref="AD3:AE3"/>
    <mergeCell ref="N3:O3"/>
    <mergeCell ref="P3:Q3"/>
    <mergeCell ref="R3:S3"/>
    <mergeCell ref="T3:U3"/>
    <mergeCell ref="V3:W3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41" fitToHeight="2" orientation="landscape" r:id="rId1"/>
  <rowBreaks count="1" manualBreakCount="1">
    <brk id="78" max="35" man="1"/>
  </rowBreaks>
  <colBreaks count="1" manualBreakCount="1">
    <brk id="3" max="90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X23"/>
  <sheetViews>
    <sheetView view="pageBreakPreview" topLeftCell="D1" zoomScaleNormal="100" zoomScaleSheetLayoutView="100" workbookViewId="0">
      <selection activeCell="C3" sqref="C3"/>
    </sheetView>
  </sheetViews>
  <sheetFormatPr defaultRowHeight="15" x14ac:dyDescent="0.25"/>
  <cols>
    <col min="1" max="1" width="5.5703125" style="46" customWidth="1"/>
    <col min="2" max="2" width="14" style="107" customWidth="1"/>
    <col min="3" max="3" width="29.28515625" style="46" customWidth="1"/>
    <col min="4" max="13" width="12.28515625" style="46" customWidth="1"/>
    <col min="14" max="15" width="14.28515625" style="46" customWidth="1"/>
    <col min="16" max="21" width="12.28515625" style="46" customWidth="1"/>
    <col min="22" max="22" width="13.42578125" style="46" customWidth="1"/>
    <col min="23" max="23" width="16.140625" style="58" customWidth="1"/>
    <col min="24" max="24" width="11.85546875" style="46" customWidth="1"/>
    <col min="25" max="16384" width="9.140625" style="46"/>
  </cols>
  <sheetData>
    <row r="1" spans="1:24" x14ac:dyDescent="0.25">
      <c r="P1" s="356" t="s">
        <v>518</v>
      </c>
      <c r="Q1" s="356"/>
      <c r="R1" s="356"/>
      <c r="S1" s="356"/>
      <c r="T1" s="356"/>
      <c r="U1" s="356"/>
      <c r="V1" s="356"/>
    </row>
    <row r="2" spans="1:24" ht="54" customHeight="1" x14ac:dyDescent="0.25">
      <c r="A2" s="43"/>
      <c r="B2" s="108"/>
      <c r="C2" s="357" t="s">
        <v>574</v>
      </c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9"/>
    </row>
    <row r="3" spans="1:24" ht="54" customHeight="1" x14ac:dyDescent="0.25">
      <c r="A3" s="73" t="s">
        <v>147</v>
      </c>
      <c r="B3" s="61" t="s">
        <v>170</v>
      </c>
      <c r="C3" s="251" t="s">
        <v>148</v>
      </c>
      <c r="D3" s="354" t="s">
        <v>149</v>
      </c>
      <c r="E3" s="354"/>
      <c r="F3" s="354" t="s">
        <v>150</v>
      </c>
      <c r="G3" s="354"/>
      <c r="H3" s="354" t="s">
        <v>188</v>
      </c>
      <c r="I3" s="354"/>
      <c r="J3" s="354" t="s">
        <v>194</v>
      </c>
      <c r="K3" s="354"/>
      <c r="L3" s="354" t="s">
        <v>195</v>
      </c>
      <c r="M3" s="354"/>
      <c r="N3" s="354" t="s">
        <v>196</v>
      </c>
      <c r="O3" s="354"/>
      <c r="P3" s="354" t="s">
        <v>197</v>
      </c>
      <c r="Q3" s="354"/>
      <c r="R3" s="354" t="s">
        <v>245</v>
      </c>
      <c r="S3" s="354"/>
      <c r="T3" s="354" t="s">
        <v>230</v>
      </c>
      <c r="U3" s="354"/>
      <c r="V3" s="354" t="s">
        <v>354</v>
      </c>
      <c r="W3" s="355"/>
    </row>
    <row r="4" spans="1:24" ht="30" x14ac:dyDescent="0.25">
      <c r="A4" s="169" t="s">
        <v>374</v>
      </c>
      <c r="B4" s="253" t="s">
        <v>233</v>
      </c>
      <c r="C4" s="54" t="s">
        <v>199</v>
      </c>
      <c r="D4" s="342" t="s">
        <v>89</v>
      </c>
      <c r="E4" s="343"/>
      <c r="F4" s="342" t="s">
        <v>246</v>
      </c>
      <c r="G4" s="343"/>
      <c r="H4" s="342" t="s">
        <v>91</v>
      </c>
      <c r="I4" s="343"/>
      <c r="J4" s="342" t="s">
        <v>247</v>
      </c>
      <c r="K4" s="343"/>
      <c r="L4" s="342" t="s">
        <v>265</v>
      </c>
      <c r="M4" s="343"/>
      <c r="N4" s="342" t="s">
        <v>107</v>
      </c>
      <c r="O4" s="343"/>
      <c r="P4" s="342" t="s">
        <v>110</v>
      </c>
      <c r="Q4" s="343"/>
      <c r="R4" s="342" t="s">
        <v>250</v>
      </c>
      <c r="S4" s="343"/>
      <c r="T4" s="342" t="s">
        <v>256</v>
      </c>
      <c r="U4" s="343"/>
      <c r="V4" s="360" t="s">
        <v>220</v>
      </c>
      <c r="W4" s="360"/>
    </row>
    <row r="5" spans="1:24" ht="28.5" x14ac:dyDescent="0.25">
      <c r="A5" s="53" t="s">
        <v>3</v>
      </c>
      <c r="B5" s="57"/>
      <c r="C5" s="54" t="s">
        <v>226</v>
      </c>
      <c r="D5" s="247" t="s">
        <v>526</v>
      </c>
      <c r="E5" s="247" t="s">
        <v>527</v>
      </c>
      <c r="F5" s="247" t="s">
        <v>526</v>
      </c>
      <c r="G5" s="247" t="s">
        <v>527</v>
      </c>
      <c r="H5" s="247" t="s">
        <v>526</v>
      </c>
      <c r="I5" s="247" t="s">
        <v>527</v>
      </c>
      <c r="J5" s="247" t="s">
        <v>526</v>
      </c>
      <c r="K5" s="247" t="s">
        <v>527</v>
      </c>
      <c r="L5" s="247" t="s">
        <v>526</v>
      </c>
      <c r="M5" s="247" t="s">
        <v>527</v>
      </c>
      <c r="N5" s="247" t="s">
        <v>526</v>
      </c>
      <c r="O5" s="247" t="s">
        <v>527</v>
      </c>
      <c r="P5" s="247" t="s">
        <v>526</v>
      </c>
      <c r="Q5" s="247" t="s">
        <v>527</v>
      </c>
      <c r="R5" s="247" t="s">
        <v>526</v>
      </c>
      <c r="S5" s="247" t="s">
        <v>527</v>
      </c>
      <c r="T5" s="247" t="s">
        <v>526</v>
      </c>
      <c r="U5" s="247" t="s">
        <v>527</v>
      </c>
      <c r="V5" s="247" t="s">
        <v>526</v>
      </c>
      <c r="W5" s="247" t="s">
        <v>527</v>
      </c>
    </row>
    <row r="6" spans="1:24" x14ac:dyDescent="0.25">
      <c r="A6" s="53" t="s">
        <v>5</v>
      </c>
      <c r="B6" s="57" t="s">
        <v>206</v>
      </c>
      <c r="C6" s="44" t="s">
        <v>234</v>
      </c>
      <c r="D6" s="145"/>
      <c r="E6" s="145"/>
      <c r="F6" s="145"/>
      <c r="G6" s="145"/>
      <c r="H6" s="139">
        <v>4705000</v>
      </c>
      <c r="I6" s="139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45">
        <f>T6+R6+P6+N6+L6+J6+H6+F6+D6</f>
        <v>4705000</v>
      </c>
      <c r="W6" s="68">
        <f t="shared" ref="W6:W16" si="0">E6+G6+I6+K6+M6+O6+Q6+S6+U6</f>
        <v>0</v>
      </c>
      <c r="X6" s="60"/>
    </row>
    <row r="7" spans="1:24" x14ac:dyDescent="0.25">
      <c r="A7" s="53" t="s">
        <v>15</v>
      </c>
      <c r="B7" s="57" t="s">
        <v>206</v>
      </c>
      <c r="C7" s="44" t="s">
        <v>235</v>
      </c>
      <c r="D7" s="145"/>
      <c r="E7" s="145"/>
      <c r="F7" s="145"/>
      <c r="G7" s="145"/>
      <c r="H7" s="145">
        <v>800000</v>
      </c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45">
        <f t="shared" ref="V7:V16" si="1">T7+R7+P7+N7+L7+J7+H7+F7+D7</f>
        <v>800000</v>
      </c>
      <c r="W7" s="68">
        <f t="shared" si="0"/>
        <v>0</v>
      </c>
      <c r="X7" s="60"/>
    </row>
    <row r="8" spans="1:24" x14ac:dyDescent="0.25">
      <c r="A8" s="53" t="s">
        <v>20</v>
      </c>
      <c r="B8" s="57" t="s">
        <v>208</v>
      </c>
      <c r="C8" s="44" t="s">
        <v>236</v>
      </c>
      <c r="D8" s="145">
        <v>1109000</v>
      </c>
      <c r="E8" s="145"/>
      <c r="F8" s="145">
        <v>145000</v>
      </c>
      <c r="G8" s="145"/>
      <c r="H8" s="145">
        <v>2056000</v>
      </c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45">
        <f t="shared" si="1"/>
        <v>3310000</v>
      </c>
      <c r="W8" s="68">
        <f t="shared" si="0"/>
        <v>0</v>
      </c>
      <c r="X8" s="60"/>
    </row>
    <row r="9" spans="1:24" x14ac:dyDescent="0.25">
      <c r="A9" s="53" t="s">
        <v>29</v>
      </c>
      <c r="B9" s="57" t="s">
        <v>206</v>
      </c>
      <c r="C9" s="44" t="s">
        <v>237</v>
      </c>
      <c r="D9" s="145"/>
      <c r="E9" s="145"/>
      <c r="F9" s="145"/>
      <c r="G9" s="145"/>
      <c r="H9" s="145">
        <v>635000</v>
      </c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45">
        <f t="shared" si="1"/>
        <v>635000</v>
      </c>
      <c r="W9" s="68">
        <f t="shared" si="0"/>
        <v>0</v>
      </c>
      <c r="X9" s="60"/>
    </row>
    <row r="10" spans="1:24" x14ac:dyDescent="0.25">
      <c r="A10" s="53" t="s">
        <v>51</v>
      </c>
      <c r="B10" s="57" t="s">
        <v>206</v>
      </c>
      <c r="C10" s="44" t="s">
        <v>238</v>
      </c>
      <c r="D10" s="145"/>
      <c r="E10" s="145"/>
      <c r="F10" s="145"/>
      <c r="G10" s="145"/>
      <c r="H10" s="145">
        <v>2121000</v>
      </c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45">
        <f t="shared" si="1"/>
        <v>2121000</v>
      </c>
      <c r="W10" s="68">
        <f t="shared" si="0"/>
        <v>0</v>
      </c>
      <c r="X10" s="60"/>
    </row>
    <row r="11" spans="1:24" x14ac:dyDescent="0.25">
      <c r="A11" s="53" t="s">
        <v>53</v>
      </c>
      <c r="B11" s="57" t="s">
        <v>208</v>
      </c>
      <c r="C11" s="44" t="s">
        <v>259</v>
      </c>
      <c r="D11" s="145">
        <v>98508000</v>
      </c>
      <c r="E11" s="145"/>
      <c r="F11" s="145">
        <v>12684000</v>
      </c>
      <c r="G11" s="145"/>
      <c r="H11" s="145">
        <v>78790000</v>
      </c>
      <c r="I11" s="145"/>
      <c r="J11" s="145"/>
      <c r="K11" s="145"/>
      <c r="L11" s="145"/>
      <c r="M11" s="145"/>
      <c r="N11" s="145">
        <v>1000000</v>
      </c>
      <c r="O11" s="145"/>
      <c r="P11" s="145"/>
      <c r="Q11" s="145"/>
      <c r="R11" s="145"/>
      <c r="S11" s="145"/>
      <c r="T11" s="145"/>
      <c r="U11" s="145"/>
      <c r="V11" s="45">
        <f>T11+R11+P11+N11+L11+J11+H11+F11+D11</f>
        <v>190982000</v>
      </c>
      <c r="W11" s="68">
        <f t="shared" si="0"/>
        <v>0</v>
      </c>
      <c r="X11" s="60"/>
    </row>
    <row r="12" spans="1:24" x14ac:dyDescent="0.25">
      <c r="A12" s="53" t="s">
        <v>55</v>
      </c>
      <c r="B12" s="57" t="s">
        <v>206</v>
      </c>
      <c r="C12" s="44" t="s">
        <v>240</v>
      </c>
      <c r="D12" s="145">
        <v>9150000</v>
      </c>
      <c r="E12" s="145"/>
      <c r="F12" s="145">
        <v>1190000</v>
      </c>
      <c r="G12" s="145"/>
      <c r="H12" s="145">
        <v>4265000</v>
      </c>
      <c r="I12" s="145"/>
      <c r="J12" s="145"/>
      <c r="K12" s="145"/>
      <c r="L12" s="145"/>
      <c r="M12" s="145"/>
      <c r="N12" s="145">
        <v>1500000</v>
      </c>
      <c r="O12" s="145"/>
      <c r="P12" s="145"/>
      <c r="Q12" s="145"/>
      <c r="R12" s="145"/>
      <c r="S12" s="145"/>
      <c r="T12" s="145"/>
      <c r="U12" s="145"/>
      <c r="V12" s="45">
        <f t="shared" si="1"/>
        <v>16105000</v>
      </c>
      <c r="W12" s="68">
        <f t="shared" si="0"/>
        <v>0</v>
      </c>
      <c r="X12" s="60"/>
    </row>
    <row r="13" spans="1:24" x14ac:dyDescent="0.25">
      <c r="A13" s="53" t="s">
        <v>57</v>
      </c>
      <c r="B13" s="57" t="s">
        <v>206</v>
      </c>
      <c r="C13" s="44" t="s">
        <v>485</v>
      </c>
      <c r="D13" s="145">
        <v>5357000</v>
      </c>
      <c r="E13" s="145"/>
      <c r="F13" s="145">
        <v>697000</v>
      </c>
      <c r="G13" s="145"/>
      <c r="H13" s="145">
        <v>3675000</v>
      </c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45">
        <f t="shared" si="1"/>
        <v>9729000</v>
      </c>
      <c r="W13" s="68">
        <f t="shared" si="0"/>
        <v>0</v>
      </c>
      <c r="X13" s="60"/>
    </row>
    <row r="14" spans="1:24" x14ac:dyDescent="0.25">
      <c r="A14" s="53" t="s">
        <v>58</v>
      </c>
      <c r="B14" s="57" t="s">
        <v>206</v>
      </c>
      <c r="C14" s="44" t="s">
        <v>278</v>
      </c>
      <c r="D14" s="145">
        <v>13050000</v>
      </c>
      <c r="E14" s="145"/>
      <c r="F14" s="145">
        <v>1697000</v>
      </c>
      <c r="G14" s="145"/>
      <c r="H14" s="145">
        <v>2445000</v>
      </c>
      <c r="I14" s="145"/>
      <c r="J14" s="145"/>
      <c r="K14" s="145"/>
      <c r="L14" s="145"/>
      <c r="M14" s="145"/>
      <c r="N14" s="145">
        <v>100000</v>
      </c>
      <c r="O14" s="145"/>
      <c r="P14" s="145"/>
      <c r="Q14" s="145"/>
      <c r="R14" s="145"/>
      <c r="S14" s="145"/>
      <c r="T14" s="145"/>
      <c r="U14" s="145"/>
      <c r="V14" s="45">
        <f t="shared" si="1"/>
        <v>17292000</v>
      </c>
      <c r="W14" s="68">
        <f t="shared" si="0"/>
        <v>0</v>
      </c>
      <c r="X14" s="60"/>
    </row>
    <row r="15" spans="1:24" x14ac:dyDescent="0.25">
      <c r="A15" s="53" t="s">
        <v>66</v>
      </c>
      <c r="B15" s="57" t="s">
        <v>206</v>
      </c>
      <c r="C15" s="44" t="s">
        <v>241</v>
      </c>
      <c r="D15" s="145">
        <v>2320000</v>
      </c>
      <c r="E15" s="145"/>
      <c r="F15" s="145">
        <v>302000</v>
      </c>
      <c r="G15" s="145"/>
      <c r="H15" s="145">
        <v>7310000</v>
      </c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45">
        <f t="shared" si="1"/>
        <v>9932000</v>
      </c>
      <c r="W15" s="68">
        <f t="shared" si="0"/>
        <v>0</v>
      </c>
      <c r="X15" s="60"/>
    </row>
    <row r="16" spans="1:24" x14ac:dyDescent="0.25">
      <c r="A16" s="53" t="s">
        <v>68</v>
      </c>
      <c r="B16" s="57" t="s">
        <v>206</v>
      </c>
      <c r="C16" s="44" t="s">
        <v>242</v>
      </c>
      <c r="D16" s="145">
        <v>18198000</v>
      </c>
      <c r="E16" s="145"/>
      <c r="F16" s="145">
        <v>2366000</v>
      </c>
      <c r="G16" s="145"/>
      <c r="H16" s="145">
        <v>205000</v>
      </c>
      <c r="I16" s="145"/>
      <c r="J16" s="145"/>
      <c r="K16" s="145"/>
      <c r="L16" s="145"/>
      <c r="M16" s="145"/>
      <c r="N16" s="145">
        <v>516000</v>
      </c>
      <c r="O16" s="145"/>
      <c r="P16" s="145"/>
      <c r="Q16" s="145"/>
      <c r="R16" s="145"/>
      <c r="S16" s="145"/>
      <c r="T16" s="145"/>
      <c r="U16" s="145"/>
      <c r="V16" s="45">
        <f t="shared" si="1"/>
        <v>21285000</v>
      </c>
      <c r="W16" s="68">
        <f t="shared" si="0"/>
        <v>0</v>
      </c>
      <c r="X16" s="60"/>
    </row>
    <row r="17" spans="1:24" x14ac:dyDescent="0.25">
      <c r="A17" s="53" t="s">
        <v>70</v>
      </c>
      <c r="B17" s="57"/>
      <c r="C17" s="252" t="s">
        <v>228</v>
      </c>
      <c r="D17" s="45">
        <f>SUM(D6:D16)</f>
        <v>147692000</v>
      </c>
      <c r="E17" s="45">
        <f t="shared" ref="E17:U17" si="2">SUM(E6:E16)</f>
        <v>0</v>
      </c>
      <c r="F17" s="45">
        <f t="shared" si="2"/>
        <v>19081000</v>
      </c>
      <c r="G17" s="45">
        <f t="shared" si="2"/>
        <v>0</v>
      </c>
      <c r="H17" s="45">
        <f t="shared" si="2"/>
        <v>107007000</v>
      </c>
      <c r="I17" s="45">
        <f t="shared" si="2"/>
        <v>0</v>
      </c>
      <c r="J17" s="45">
        <f t="shared" si="2"/>
        <v>0</v>
      </c>
      <c r="K17" s="45">
        <f t="shared" si="2"/>
        <v>0</v>
      </c>
      <c r="L17" s="45">
        <f t="shared" si="2"/>
        <v>0</v>
      </c>
      <c r="M17" s="45">
        <f t="shared" si="2"/>
        <v>0</v>
      </c>
      <c r="N17" s="45">
        <f t="shared" si="2"/>
        <v>3116000</v>
      </c>
      <c r="O17" s="45">
        <f t="shared" si="2"/>
        <v>0</v>
      </c>
      <c r="P17" s="45">
        <f t="shared" si="2"/>
        <v>0</v>
      </c>
      <c r="Q17" s="45">
        <f t="shared" si="2"/>
        <v>0</v>
      </c>
      <c r="R17" s="45">
        <f t="shared" si="2"/>
        <v>0</v>
      </c>
      <c r="S17" s="45">
        <f t="shared" si="2"/>
        <v>0</v>
      </c>
      <c r="T17" s="45">
        <f t="shared" si="2"/>
        <v>0</v>
      </c>
      <c r="U17" s="45">
        <f t="shared" si="2"/>
        <v>0</v>
      </c>
      <c r="V17" s="45">
        <f>SUM(V6:V16)</f>
        <v>276896000</v>
      </c>
      <c r="W17" s="45">
        <f>SUM(W6:W16)</f>
        <v>0</v>
      </c>
      <c r="X17" s="60"/>
    </row>
    <row r="18" spans="1:24" x14ac:dyDescent="0.25">
      <c r="A18" s="53" t="s">
        <v>76</v>
      </c>
      <c r="B18" s="57"/>
      <c r="C18" s="57" t="s">
        <v>216</v>
      </c>
      <c r="D18" s="109">
        <f>SUMIF($B6:$B16,"kötelező",D6:D16)</f>
        <v>48075000</v>
      </c>
      <c r="E18" s="109">
        <f t="shared" ref="E18:W18" si="3">SUMIF($B6:$B16,"kötelező",E6:E16)</f>
        <v>0</v>
      </c>
      <c r="F18" s="109">
        <f t="shared" si="3"/>
        <v>6252000</v>
      </c>
      <c r="G18" s="109">
        <f t="shared" si="3"/>
        <v>0</v>
      </c>
      <c r="H18" s="109">
        <f t="shared" si="3"/>
        <v>26161000</v>
      </c>
      <c r="I18" s="109">
        <f t="shared" si="3"/>
        <v>0</v>
      </c>
      <c r="J18" s="109">
        <f t="shared" si="3"/>
        <v>0</v>
      </c>
      <c r="K18" s="109">
        <f t="shared" si="3"/>
        <v>0</v>
      </c>
      <c r="L18" s="109">
        <f t="shared" si="3"/>
        <v>0</v>
      </c>
      <c r="M18" s="109">
        <f t="shared" si="3"/>
        <v>0</v>
      </c>
      <c r="N18" s="109">
        <f t="shared" si="3"/>
        <v>2116000</v>
      </c>
      <c r="O18" s="109">
        <f t="shared" si="3"/>
        <v>0</v>
      </c>
      <c r="P18" s="109">
        <f t="shared" si="3"/>
        <v>0</v>
      </c>
      <c r="Q18" s="109">
        <f t="shared" si="3"/>
        <v>0</v>
      </c>
      <c r="R18" s="109">
        <f t="shared" si="3"/>
        <v>0</v>
      </c>
      <c r="S18" s="109">
        <f t="shared" si="3"/>
        <v>0</v>
      </c>
      <c r="T18" s="109">
        <f t="shared" si="3"/>
        <v>0</v>
      </c>
      <c r="U18" s="109">
        <f t="shared" si="3"/>
        <v>0</v>
      </c>
      <c r="V18" s="109">
        <f t="shared" si="3"/>
        <v>82604000</v>
      </c>
      <c r="W18" s="109">
        <f t="shared" si="3"/>
        <v>0</v>
      </c>
      <c r="X18" s="60"/>
    </row>
    <row r="19" spans="1:24" x14ac:dyDescent="0.25">
      <c r="A19" s="53" t="s">
        <v>78</v>
      </c>
      <c r="B19" s="57"/>
      <c r="C19" s="57" t="s">
        <v>217</v>
      </c>
      <c r="D19" s="109">
        <f t="shared" ref="D19:W19" si="4">SUMIF($B6:$B16,"nem kötelező",D6:D16)</f>
        <v>99617000</v>
      </c>
      <c r="E19" s="109">
        <f t="shared" si="4"/>
        <v>0</v>
      </c>
      <c r="F19" s="109">
        <f t="shared" si="4"/>
        <v>12829000</v>
      </c>
      <c r="G19" s="109">
        <f t="shared" si="4"/>
        <v>0</v>
      </c>
      <c r="H19" s="109">
        <f t="shared" si="4"/>
        <v>80846000</v>
      </c>
      <c r="I19" s="109">
        <f t="shared" si="4"/>
        <v>0</v>
      </c>
      <c r="J19" s="109">
        <f t="shared" si="4"/>
        <v>0</v>
      </c>
      <c r="K19" s="109">
        <f t="shared" si="4"/>
        <v>0</v>
      </c>
      <c r="L19" s="109">
        <f t="shared" si="4"/>
        <v>0</v>
      </c>
      <c r="M19" s="109">
        <f t="shared" si="4"/>
        <v>0</v>
      </c>
      <c r="N19" s="109">
        <f t="shared" si="4"/>
        <v>1000000</v>
      </c>
      <c r="O19" s="109">
        <f t="shared" si="4"/>
        <v>0</v>
      </c>
      <c r="P19" s="109">
        <f t="shared" si="4"/>
        <v>0</v>
      </c>
      <c r="Q19" s="109">
        <f t="shared" si="4"/>
        <v>0</v>
      </c>
      <c r="R19" s="109">
        <f t="shared" si="4"/>
        <v>0</v>
      </c>
      <c r="S19" s="109">
        <f t="shared" si="4"/>
        <v>0</v>
      </c>
      <c r="T19" s="109">
        <f t="shared" si="4"/>
        <v>0</v>
      </c>
      <c r="U19" s="109">
        <f t="shared" si="4"/>
        <v>0</v>
      </c>
      <c r="V19" s="109">
        <f t="shared" si="4"/>
        <v>194292000</v>
      </c>
      <c r="W19" s="109">
        <f t="shared" si="4"/>
        <v>0</v>
      </c>
      <c r="X19" s="60"/>
    </row>
    <row r="20" spans="1:24" x14ac:dyDescent="0.25">
      <c r="A20" s="53" t="s">
        <v>154</v>
      </c>
      <c r="B20" s="57"/>
      <c r="C20" s="57" t="s">
        <v>260</v>
      </c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291">
        <v>28.56</v>
      </c>
      <c r="W20" s="68"/>
    </row>
    <row r="21" spans="1:24" x14ac:dyDescent="0.25">
      <c r="A21" s="53" t="s">
        <v>82</v>
      </c>
      <c r="B21" s="57"/>
      <c r="C21" s="57" t="s">
        <v>258</v>
      </c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>
        <v>0</v>
      </c>
      <c r="W21" s="109">
        <v>0</v>
      </c>
    </row>
    <row r="22" spans="1:24" x14ac:dyDescent="0.25">
      <c r="E22" s="60"/>
      <c r="G22" s="60"/>
    </row>
    <row r="23" spans="1:24" x14ac:dyDescent="0.25">
      <c r="E23" s="60"/>
      <c r="G23" s="60"/>
    </row>
  </sheetData>
  <mergeCells count="22">
    <mergeCell ref="P1:V1"/>
    <mergeCell ref="C2:W2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Z13"/>
  <sheetViews>
    <sheetView topLeftCell="D1" zoomScaleNormal="100" zoomScaleSheetLayoutView="100" workbookViewId="0">
      <selection activeCell="Y12" sqref="Y12"/>
    </sheetView>
  </sheetViews>
  <sheetFormatPr defaultRowHeight="15" x14ac:dyDescent="0.25"/>
  <cols>
    <col min="1" max="1" width="5.85546875" style="46" customWidth="1"/>
    <col min="2" max="2" width="10.7109375" style="107" customWidth="1"/>
    <col min="3" max="3" width="29.42578125" style="46" bestFit="1" customWidth="1"/>
    <col min="4" max="13" width="12.7109375" style="46" customWidth="1"/>
    <col min="14" max="15" width="14.42578125" style="46" customWidth="1"/>
    <col min="16" max="22" width="12.7109375" style="46" customWidth="1"/>
    <col min="23" max="23" width="0" style="46" hidden="1" customWidth="1"/>
    <col min="24" max="24" width="11.28515625" style="46" hidden="1" customWidth="1"/>
    <col min="25" max="25" width="12.42578125" style="46" bestFit="1" customWidth="1"/>
    <col min="26" max="16384" width="9.140625" style="46"/>
  </cols>
  <sheetData>
    <row r="1" spans="1:26" x14ac:dyDescent="0.25">
      <c r="P1" s="362" t="s">
        <v>519</v>
      </c>
      <c r="Q1" s="362"/>
      <c r="R1" s="362"/>
      <c r="S1" s="362"/>
      <c r="T1" s="362"/>
      <c r="U1" s="362"/>
      <c r="V1" s="362"/>
    </row>
    <row r="2" spans="1:26" ht="42" customHeight="1" x14ac:dyDescent="0.25">
      <c r="A2" s="170"/>
      <c r="C2" s="358" t="s">
        <v>575</v>
      </c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</row>
    <row r="3" spans="1:26" ht="42" customHeight="1" x14ac:dyDescent="0.25">
      <c r="A3" s="73" t="s">
        <v>147</v>
      </c>
      <c r="B3" s="73" t="s">
        <v>170</v>
      </c>
      <c r="C3" s="253" t="s">
        <v>148</v>
      </c>
      <c r="D3" s="361" t="s">
        <v>149</v>
      </c>
      <c r="E3" s="361"/>
      <c r="F3" s="361" t="s">
        <v>150</v>
      </c>
      <c r="G3" s="361"/>
      <c r="H3" s="361" t="s">
        <v>188</v>
      </c>
      <c r="I3" s="361"/>
      <c r="J3" s="361" t="s">
        <v>194</v>
      </c>
      <c r="K3" s="361"/>
      <c r="L3" s="361" t="s">
        <v>195</v>
      </c>
      <c r="M3" s="361"/>
      <c r="N3" s="361" t="s">
        <v>196</v>
      </c>
      <c r="O3" s="361"/>
      <c r="P3" s="361" t="s">
        <v>197</v>
      </c>
      <c r="Q3" s="361"/>
      <c r="R3" s="361" t="s">
        <v>245</v>
      </c>
      <c r="S3" s="361"/>
      <c r="T3" s="361" t="s">
        <v>230</v>
      </c>
      <c r="U3" s="361"/>
      <c r="V3" s="361" t="s">
        <v>354</v>
      </c>
      <c r="W3" s="361"/>
      <c r="X3" s="361"/>
      <c r="Y3" s="361"/>
    </row>
    <row r="4" spans="1:26" ht="56.25" customHeight="1" x14ac:dyDescent="0.25">
      <c r="A4" s="169" t="s">
        <v>374</v>
      </c>
      <c r="B4" s="253" t="s">
        <v>233</v>
      </c>
      <c r="C4" s="54" t="s">
        <v>199</v>
      </c>
      <c r="D4" s="363" t="s">
        <v>89</v>
      </c>
      <c r="E4" s="363"/>
      <c r="F4" s="363" t="s">
        <v>246</v>
      </c>
      <c r="G4" s="363"/>
      <c r="H4" s="363" t="s">
        <v>91</v>
      </c>
      <c r="I4" s="363"/>
      <c r="J4" s="363" t="s">
        <v>247</v>
      </c>
      <c r="K4" s="363"/>
      <c r="L4" s="363" t="s">
        <v>93</v>
      </c>
      <c r="M4" s="363"/>
      <c r="N4" s="363" t="s">
        <v>107</v>
      </c>
      <c r="O4" s="363"/>
      <c r="P4" s="363" t="s">
        <v>110</v>
      </c>
      <c r="Q4" s="363"/>
      <c r="R4" s="363" t="s">
        <v>250</v>
      </c>
      <c r="S4" s="363"/>
      <c r="T4" s="363" t="s">
        <v>256</v>
      </c>
      <c r="U4" s="363"/>
      <c r="V4" s="360" t="s">
        <v>220</v>
      </c>
      <c r="W4" s="360"/>
      <c r="X4" s="360"/>
      <c r="Y4" s="360"/>
    </row>
    <row r="5" spans="1:26" ht="57" x14ac:dyDescent="0.25">
      <c r="A5" s="53" t="s">
        <v>3</v>
      </c>
      <c r="B5" s="57"/>
      <c r="C5" s="54" t="s">
        <v>226</v>
      </c>
      <c r="D5" s="247" t="s">
        <v>526</v>
      </c>
      <c r="E5" s="247" t="s">
        <v>527</v>
      </c>
      <c r="F5" s="247" t="s">
        <v>526</v>
      </c>
      <c r="G5" s="247" t="s">
        <v>527</v>
      </c>
      <c r="H5" s="247" t="s">
        <v>526</v>
      </c>
      <c r="I5" s="247" t="s">
        <v>527</v>
      </c>
      <c r="J5" s="247" t="s">
        <v>526</v>
      </c>
      <c r="K5" s="247" t="s">
        <v>527</v>
      </c>
      <c r="L5" s="247" t="s">
        <v>526</v>
      </c>
      <c r="M5" s="247" t="s">
        <v>527</v>
      </c>
      <c r="N5" s="247" t="s">
        <v>526</v>
      </c>
      <c r="O5" s="247" t="s">
        <v>527</v>
      </c>
      <c r="P5" s="247" t="s">
        <v>526</v>
      </c>
      <c r="Q5" s="247" t="s">
        <v>527</v>
      </c>
      <c r="R5" s="247" t="s">
        <v>526</v>
      </c>
      <c r="S5" s="247" t="s">
        <v>527</v>
      </c>
      <c r="T5" s="247" t="s">
        <v>526</v>
      </c>
      <c r="U5" s="247" t="s">
        <v>527</v>
      </c>
      <c r="V5" s="247" t="s">
        <v>526</v>
      </c>
      <c r="W5" s="247" t="s">
        <v>517</v>
      </c>
      <c r="X5" s="247" t="s">
        <v>516</v>
      </c>
      <c r="Y5" s="247" t="s">
        <v>527</v>
      </c>
    </row>
    <row r="6" spans="1:26" s="87" customFormat="1" x14ac:dyDescent="0.25">
      <c r="A6" s="53" t="s">
        <v>5</v>
      </c>
      <c r="B6" s="171" t="s">
        <v>206</v>
      </c>
      <c r="C6" s="106" t="s">
        <v>243</v>
      </c>
      <c r="D6" s="139">
        <v>156361000</v>
      </c>
      <c r="E6" s="139"/>
      <c r="F6" s="139">
        <v>18440000</v>
      </c>
      <c r="G6" s="139"/>
      <c r="H6" s="139">
        <v>13817000</v>
      </c>
      <c r="I6" s="139"/>
      <c r="J6" s="139"/>
      <c r="K6" s="139"/>
      <c r="L6" s="139"/>
      <c r="M6" s="139"/>
      <c r="N6" s="139"/>
      <c r="O6" s="139"/>
      <c r="P6" s="139">
        <v>4350000</v>
      </c>
      <c r="Q6" s="139"/>
      <c r="R6" s="139"/>
      <c r="S6" s="139"/>
      <c r="T6" s="139"/>
      <c r="U6" s="139"/>
      <c r="V6" s="146">
        <f>D6+F6+H6+J6+L6+N6+P6+R6</f>
        <v>192968000</v>
      </c>
      <c r="W6" s="146">
        <f t="shared" ref="W6:X6" si="0">E6+G6+I6+K6+M6+O6+Q6+S6</f>
        <v>0</v>
      </c>
      <c r="X6" s="146">
        <f t="shared" si="0"/>
        <v>36607000</v>
      </c>
      <c r="Y6" s="146">
        <f>E6+G6+I6+K6+M6+O6+Q6+S6</f>
        <v>0</v>
      </c>
    </row>
    <row r="7" spans="1:26" s="87" customFormat="1" x14ac:dyDescent="0.25">
      <c r="A7" s="53" t="s">
        <v>15</v>
      </c>
      <c r="B7" s="171" t="s">
        <v>206</v>
      </c>
      <c r="C7" s="106" t="s">
        <v>576</v>
      </c>
      <c r="D7" s="139">
        <v>30716000</v>
      </c>
      <c r="E7" s="139"/>
      <c r="F7" s="139">
        <v>3979000</v>
      </c>
      <c r="G7" s="139"/>
      <c r="H7" s="139">
        <v>7995000</v>
      </c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46">
        <f>D7+F7+H7+J7+L7+N7+P7+R7</f>
        <v>42690000</v>
      </c>
      <c r="W7" s="146"/>
      <c r="X7" s="146"/>
      <c r="Y7" s="146">
        <f>E7+G7+I7+K7+M7+O7+Q7+S7</f>
        <v>0</v>
      </c>
    </row>
    <row r="8" spans="1:26" x14ac:dyDescent="0.25">
      <c r="A8" s="53" t="s">
        <v>20</v>
      </c>
      <c r="B8" s="59"/>
      <c r="C8" s="252" t="s">
        <v>228</v>
      </c>
      <c r="D8" s="45">
        <f>SUM(D6:D7)</f>
        <v>187077000</v>
      </c>
      <c r="E8" s="45">
        <f t="shared" ref="E8:U8" si="1">SUM(E6:E7)</f>
        <v>0</v>
      </c>
      <c r="F8" s="45">
        <f t="shared" si="1"/>
        <v>22419000</v>
      </c>
      <c r="G8" s="45">
        <f t="shared" si="1"/>
        <v>0</v>
      </c>
      <c r="H8" s="45">
        <f t="shared" si="1"/>
        <v>21812000</v>
      </c>
      <c r="I8" s="45">
        <f t="shared" si="1"/>
        <v>0</v>
      </c>
      <c r="J8" s="45">
        <f t="shared" si="1"/>
        <v>0</v>
      </c>
      <c r="K8" s="45">
        <f t="shared" si="1"/>
        <v>0</v>
      </c>
      <c r="L8" s="45">
        <f t="shared" si="1"/>
        <v>0</v>
      </c>
      <c r="M8" s="45">
        <f t="shared" si="1"/>
        <v>0</v>
      </c>
      <c r="N8" s="45">
        <f t="shared" si="1"/>
        <v>0</v>
      </c>
      <c r="O8" s="45">
        <f>SUM(O6:O7)</f>
        <v>0</v>
      </c>
      <c r="P8" s="45">
        <f t="shared" si="1"/>
        <v>4350000</v>
      </c>
      <c r="Q8" s="45">
        <f t="shared" si="1"/>
        <v>0</v>
      </c>
      <c r="R8" s="45">
        <f t="shared" si="1"/>
        <v>0</v>
      </c>
      <c r="S8" s="45">
        <f t="shared" si="1"/>
        <v>0</v>
      </c>
      <c r="T8" s="45">
        <f t="shared" si="1"/>
        <v>0</v>
      </c>
      <c r="U8" s="45">
        <f t="shared" si="1"/>
        <v>0</v>
      </c>
      <c r="V8" s="45">
        <f>SUM(V6:V7)</f>
        <v>235658000</v>
      </c>
      <c r="W8" s="45">
        <f t="shared" ref="W8:X8" si="2">SUM(W6:W6)</f>
        <v>0</v>
      </c>
      <c r="X8" s="45">
        <f t="shared" si="2"/>
        <v>36607000</v>
      </c>
      <c r="Y8" s="45">
        <f>SUM(Y6:Y7)</f>
        <v>0</v>
      </c>
      <c r="Z8" s="60"/>
    </row>
    <row r="9" spans="1:26" x14ac:dyDescent="0.25">
      <c r="A9" s="53" t="s">
        <v>29</v>
      </c>
      <c r="B9" s="59"/>
      <c r="C9" s="59" t="s">
        <v>216</v>
      </c>
      <c r="D9" s="109">
        <f>SUMIF($B6:$B7,"kötelező",D6:D7)</f>
        <v>187077000</v>
      </c>
      <c r="E9" s="109">
        <f t="shared" ref="E9:Y9" si="3">SUMIF($B6:$B7,"kötelező",E6:E7)</f>
        <v>0</v>
      </c>
      <c r="F9" s="109">
        <f t="shared" si="3"/>
        <v>22419000</v>
      </c>
      <c r="G9" s="109">
        <f t="shared" si="3"/>
        <v>0</v>
      </c>
      <c r="H9" s="109">
        <f t="shared" si="3"/>
        <v>21812000</v>
      </c>
      <c r="I9" s="109">
        <f t="shared" si="3"/>
        <v>0</v>
      </c>
      <c r="J9" s="109">
        <f t="shared" si="3"/>
        <v>0</v>
      </c>
      <c r="K9" s="109">
        <f t="shared" si="3"/>
        <v>0</v>
      </c>
      <c r="L9" s="109">
        <f t="shared" si="3"/>
        <v>0</v>
      </c>
      <c r="M9" s="109">
        <f t="shared" si="3"/>
        <v>0</v>
      </c>
      <c r="N9" s="109">
        <f t="shared" si="3"/>
        <v>0</v>
      </c>
      <c r="O9" s="109">
        <f t="shared" si="3"/>
        <v>0</v>
      </c>
      <c r="P9" s="109">
        <f t="shared" si="3"/>
        <v>4350000</v>
      </c>
      <c r="Q9" s="109">
        <f t="shared" si="3"/>
        <v>0</v>
      </c>
      <c r="R9" s="109">
        <f t="shared" si="3"/>
        <v>0</v>
      </c>
      <c r="S9" s="109">
        <f t="shared" si="3"/>
        <v>0</v>
      </c>
      <c r="T9" s="109">
        <f t="shared" si="3"/>
        <v>0</v>
      </c>
      <c r="U9" s="109">
        <f t="shared" si="3"/>
        <v>0</v>
      </c>
      <c r="V9" s="109">
        <f t="shared" si="3"/>
        <v>235658000</v>
      </c>
      <c r="W9" s="109">
        <f t="shared" si="3"/>
        <v>0</v>
      </c>
      <c r="X9" s="109">
        <f t="shared" si="3"/>
        <v>36607000</v>
      </c>
      <c r="Y9" s="109">
        <f t="shared" si="3"/>
        <v>0</v>
      </c>
    </row>
    <row r="10" spans="1:26" x14ac:dyDescent="0.25">
      <c r="A10" s="53" t="s">
        <v>51</v>
      </c>
      <c r="B10" s="59"/>
      <c r="C10" s="59" t="s">
        <v>217</v>
      </c>
      <c r="D10" s="109">
        <f>SUMIF($B6:$B7,"nem kötelező",D6:D7)</f>
        <v>0</v>
      </c>
      <c r="E10" s="109">
        <f t="shared" ref="E10:Y10" si="4">SUMIF($B6:$B7,"nem kötelező",E6:E7)</f>
        <v>0</v>
      </c>
      <c r="F10" s="109">
        <f t="shared" si="4"/>
        <v>0</v>
      </c>
      <c r="G10" s="109">
        <f t="shared" si="4"/>
        <v>0</v>
      </c>
      <c r="H10" s="109">
        <f t="shared" si="4"/>
        <v>0</v>
      </c>
      <c r="I10" s="109">
        <f t="shared" si="4"/>
        <v>0</v>
      </c>
      <c r="J10" s="109">
        <f t="shared" si="4"/>
        <v>0</v>
      </c>
      <c r="K10" s="109">
        <f t="shared" si="4"/>
        <v>0</v>
      </c>
      <c r="L10" s="109">
        <f t="shared" si="4"/>
        <v>0</v>
      </c>
      <c r="M10" s="109">
        <f t="shared" si="4"/>
        <v>0</v>
      </c>
      <c r="N10" s="109">
        <f t="shared" si="4"/>
        <v>0</v>
      </c>
      <c r="O10" s="109">
        <f t="shared" si="4"/>
        <v>0</v>
      </c>
      <c r="P10" s="109">
        <f t="shared" si="4"/>
        <v>0</v>
      </c>
      <c r="Q10" s="109">
        <f t="shared" si="4"/>
        <v>0</v>
      </c>
      <c r="R10" s="109">
        <f t="shared" si="4"/>
        <v>0</v>
      </c>
      <c r="S10" s="109">
        <f t="shared" si="4"/>
        <v>0</v>
      </c>
      <c r="T10" s="109">
        <f t="shared" si="4"/>
        <v>0</v>
      </c>
      <c r="U10" s="109">
        <f t="shared" si="4"/>
        <v>0</v>
      </c>
      <c r="V10" s="109">
        <f t="shared" si="4"/>
        <v>0</v>
      </c>
      <c r="W10" s="109">
        <f t="shared" si="4"/>
        <v>0</v>
      </c>
      <c r="X10" s="109">
        <f t="shared" si="4"/>
        <v>0</v>
      </c>
      <c r="Y10" s="109">
        <f t="shared" si="4"/>
        <v>0</v>
      </c>
    </row>
    <row r="11" spans="1:26" x14ac:dyDescent="0.25">
      <c r="A11" s="53" t="s">
        <v>53</v>
      </c>
      <c r="B11" s="59"/>
      <c r="C11" s="110" t="s">
        <v>261</v>
      </c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45">
        <v>24</v>
      </c>
      <c r="W11" s="45">
        <v>23</v>
      </c>
      <c r="X11" s="45">
        <v>23</v>
      </c>
      <c r="Y11" s="45"/>
    </row>
    <row r="12" spans="1:26" x14ac:dyDescent="0.25">
      <c r="A12" s="53" t="s">
        <v>55</v>
      </c>
      <c r="B12" s="59"/>
      <c r="C12" s="59" t="s">
        <v>258</v>
      </c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11">
        <v>0</v>
      </c>
      <c r="W12" s="111">
        <v>0</v>
      </c>
      <c r="X12" s="111">
        <v>0</v>
      </c>
      <c r="Y12" s="111">
        <v>0</v>
      </c>
    </row>
    <row r="13" spans="1:26" x14ac:dyDescent="0.25">
      <c r="E13" s="60"/>
      <c r="G13" s="60"/>
    </row>
  </sheetData>
  <mergeCells count="22">
    <mergeCell ref="P1:V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C2:Y2"/>
    <mergeCell ref="D3:E3"/>
    <mergeCell ref="F3:G3"/>
    <mergeCell ref="H3:I3"/>
    <mergeCell ref="J3:K3"/>
    <mergeCell ref="V3:Y3"/>
    <mergeCell ref="L3:M3"/>
    <mergeCell ref="N3:O3"/>
    <mergeCell ref="P3:Q3"/>
    <mergeCell ref="R3:S3"/>
    <mergeCell ref="T3:U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pageSetUpPr fitToPage="1"/>
  </sheetPr>
  <dimension ref="A1:Z17"/>
  <sheetViews>
    <sheetView zoomScaleNormal="100" zoomScaleSheetLayoutView="100" workbookViewId="0">
      <pane xSplit="3" topLeftCell="H1" activePane="topRight" state="frozen"/>
      <selection activeCell="C1" sqref="C1"/>
      <selection pane="topRight" activeCell="Y16" sqref="Y16"/>
    </sheetView>
  </sheetViews>
  <sheetFormatPr defaultRowHeight="15" x14ac:dyDescent="0.25"/>
  <cols>
    <col min="1" max="1" width="6.7109375" style="41" customWidth="1"/>
    <col min="2" max="2" width="13.42578125" style="52" customWidth="1"/>
    <col min="3" max="3" width="29.28515625" style="41" customWidth="1"/>
    <col min="4" max="13" width="12.28515625" style="41" customWidth="1"/>
    <col min="14" max="15" width="14.28515625" style="41" customWidth="1"/>
    <col min="16" max="22" width="12.28515625" style="41" customWidth="1"/>
    <col min="23" max="23" width="11.85546875" style="48" hidden="1" customWidth="1"/>
    <col min="24" max="24" width="12" style="41" hidden="1" customWidth="1"/>
    <col min="25" max="25" width="11.28515625" style="41" bestFit="1" customWidth="1"/>
    <col min="26" max="26" width="13.140625" style="41" customWidth="1"/>
    <col min="27" max="16384" width="9.140625" style="41"/>
  </cols>
  <sheetData>
    <row r="1" spans="1:26" x14ac:dyDescent="0.25">
      <c r="P1" s="365" t="s">
        <v>521</v>
      </c>
      <c r="Q1" s="365"/>
      <c r="R1" s="365"/>
      <c r="S1" s="365"/>
      <c r="T1" s="365"/>
      <c r="U1" s="365"/>
      <c r="V1" s="365"/>
    </row>
    <row r="2" spans="1:26" ht="42.75" customHeight="1" x14ac:dyDescent="0.25">
      <c r="A2" s="174"/>
      <c r="B2" s="366" t="s">
        <v>577</v>
      </c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  <c r="Y2" s="367"/>
    </row>
    <row r="3" spans="1:26" ht="42.75" customHeight="1" x14ac:dyDescent="0.25">
      <c r="A3" s="173" t="s">
        <v>147</v>
      </c>
      <c r="B3" s="255" t="s">
        <v>170</v>
      </c>
      <c r="C3" s="255" t="s">
        <v>148</v>
      </c>
      <c r="D3" s="364" t="s">
        <v>149</v>
      </c>
      <c r="E3" s="364"/>
      <c r="F3" s="364" t="s">
        <v>150</v>
      </c>
      <c r="G3" s="364"/>
      <c r="H3" s="364" t="s">
        <v>188</v>
      </c>
      <c r="I3" s="364"/>
      <c r="J3" s="364" t="s">
        <v>194</v>
      </c>
      <c r="K3" s="364"/>
      <c r="L3" s="364" t="s">
        <v>195</v>
      </c>
      <c r="M3" s="364"/>
      <c r="N3" s="364" t="s">
        <v>196</v>
      </c>
      <c r="O3" s="364"/>
      <c r="P3" s="364" t="s">
        <v>197</v>
      </c>
      <c r="Q3" s="364"/>
      <c r="R3" s="364" t="s">
        <v>245</v>
      </c>
      <c r="S3" s="364"/>
      <c r="T3" s="364" t="s">
        <v>230</v>
      </c>
      <c r="U3" s="364"/>
      <c r="V3" s="364" t="s">
        <v>354</v>
      </c>
      <c r="W3" s="364"/>
      <c r="X3" s="364"/>
      <c r="Y3" s="364"/>
    </row>
    <row r="4" spans="1:26" ht="93" customHeight="1" x14ac:dyDescent="0.25">
      <c r="A4" s="175" t="s">
        <v>374</v>
      </c>
      <c r="B4" s="255" t="s">
        <v>233</v>
      </c>
      <c r="C4" s="42" t="s">
        <v>199</v>
      </c>
      <c r="D4" s="368" t="s">
        <v>89</v>
      </c>
      <c r="E4" s="368"/>
      <c r="F4" s="368" t="s">
        <v>246</v>
      </c>
      <c r="G4" s="368"/>
      <c r="H4" s="368" t="s">
        <v>91</v>
      </c>
      <c r="I4" s="368"/>
      <c r="J4" s="368" t="s">
        <v>247</v>
      </c>
      <c r="K4" s="368"/>
      <c r="L4" s="368" t="s">
        <v>265</v>
      </c>
      <c r="M4" s="368"/>
      <c r="N4" s="368" t="s">
        <v>107</v>
      </c>
      <c r="O4" s="368"/>
      <c r="P4" s="368" t="s">
        <v>110</v>
      </c>
      <c r="Q4" s="368"/>
      <c r="R4" s="368" t="s">
        <v>250</v>
      </c>
      <c r="S4" s="368"/>
      <c r="T4" s="368" t="s">
        <v>256</v>
      </c>
      <c r="U4" s="368"/>
      <c r="V4" s="369" t="s">
        <v>220</v>
      </c>
      <c r="W4" s="369"/>
      <c r="X4" s="369"/>
      <c r="Y4" s="369"/>
    </row>
    <row r="5" spans="1:26" ht="28.5" x14ac:dyDescent="0.25">
      <c r="A5" s="172">
        <v>1</v>
      </c>
      <c r="B5" s="47"/>
      <c r="C5" s="42" t="s">
        <v>226</v>
      </c>
      <c r="D5" s="247" t="s">
        <v>516</v>
      </c>
      <c r="E5" s="247" t="s">
        <v>527</v>
      </c>
      <c r="F5" s="247" t="s">
        <v>526</v>
      </c>
      <c r="G5" s="247" t="s">
        <v>527</v>
      </c>
      <c r="H5" s="247" t="s">
        <v>526</v>
      </c>
      <c r="I5" s="247" t="s">
        <v>527</v>
      </c>
      <c r="J5" s="247" t="s">
        <v>526</v>
      </c>
      <c r="K5" s="247" t="s">
        <v>527</v>
      </c>
      <c r="L5" s="247" t="s">
        <v>526</v>
      </c>
      <c r="M5" s="247" t="s">
        <v>527</v>
      </c>
      <c r="N5" s="247" t="s">
        <v>526</v>
      </c>
      <c r="O5" s="247" t="s">
        <v>527</v>
      </c>
      <c r="P5" s="247" t="s">
        <v>526</v>
      </c>
      <c r="Q5" s="247" t="s">
        <v>527</v>
      </c>
      <c r="R5" s="247" t="s">
        <v>526</v>
      </c>
      <c r="S5" s="247" t="s">
        <v>527</v>
      </c>
      <c r="T5" s="247" t="s">
        <v>526</v>
      </c>
      <c r="U5" s="247" t="s">
        <v>527</v>
      </c>
      <c r="V5" s="247" t="s">
        <v>526</v>
      </c>
      <c r="W5" s="247" t="s">
        <v>517</v>
      </c>
      <c r="X5" s="247" t="s">
        <v>516</v>
      </c>
      <c r="Y5" s="247" t="s">
        <v>527</v>
      </c>
    </row>
    <row r="6" spans="1:26" x14ac:dyDescent="0.25">
      <c r="A6" s="172">
        <v>2</v>
      </c>
      <c r="B6" s="47" t="s">
        <v>206</v>
      </c>
      <c r="C6" s="49" t="s">
        <v>545</v>
      </c>
      <c r="D6" s="179">
        <v>14484000</v>
      </c>
      <c r="E6" s="179"/>
      <c r="F6" s="179">
        <v>2015000</v>
      </c>
      <c r="G6" s="179"/>
      <c r="H6" s="145">
        <v>10589000</v>
      </c>
      <c r="I6" s="145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80">
        <f t="shared" ref="V6:V11" si="0">T6+R6+P6+N6+L6+J6+H6+F6+D6</f>
        <v>27088000</v>
      </c>
      <c r="W6" s="50">
        <v>173</v>
      </c>
      <c r="X6" s="50">
        <v>211</v>
      </c>
      <c r="Y6" s="51">
        <f t="shared" ref="Y6:Y12" si="1">E6+G6+I6+K6+M6+O6+Q6+S6+U6</f>
        <v>0</v>
      </c>
    </row>
    <row r="7" spans="1:26" x14ac:dyDescent="0.25">
      <c r="A7" s="172">
        <v>3</v>
      </c>
      <c r="B7" s="47" t="s">
        <v>206</v>
      </c>
      <c r="C7" s="49" t="s">
        <v>546</v>
      </c>
      <c r="D7" s="179">
        <v>13634000</v>
      </c>
      <c r="E7" s="179"/>
      <c r="F7" s="179">
        <v>1773000</v>
      </c>
      <c r="G7" s="179"/>
      <c r="H7" s="145">
        <v>1620000</v>
      </c>
      <c r="I7" s="145"/>
      <c r="J7" s="179"/>
      <c r="K7" s="179"/>
      <c r="L7" s="179"/>
      <c r="M7" s="179"/>
      <c r="N7" s="179">
        <v>1000000</v>
      </c>
      <c r="O7" s="179"/>
      <c r="P7" s="179"/>
      <c r="Q7" s="179"/>
      <c r="R7" s="179"/>
      <c r="S7" s="179"/>
      <c r="T7" s="179"/>
      <c r="U7" s="179"/>
      <c r="V7" s="180">
        <f t="shared" si="0"/>
        <v>18027000</v>
      </c>
      <c r="W7" s="50"/>
      <c r="X7" s="50"/>
      <c r="Y7" s="51">
        <f t="shared" si="1"/>
        <v>0</v>
      </c>
    </row>
    <row r="8" spans="1:26" x14ac:dyDescent="0.25">
      <c r="A8" s="172">
        <v>4</v>
      </c>
      <c r="B8" s="47" t="s">
        <v>208</v>
      </c>
      <c r="C8" s="49" t="s">
        <v>437</v>
      </c>
      <c r="D8" s="179">
        <v>0</v>
      </c>
      <c r="E8" s="179"/>
      <c r="F8" s="179">
        <v>0</v>
      </c>
      <c r="G8" s="179"/>
      <c r="H8" s="145">
        <v>208000</v>
      </c>
      <c r="I8" s="145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80">
        <f t="shared" si="0"/>
        <v>208000</v>
      </c>
      <c r="W8" s="51" t="e">
        <f t="shared" ref="W8:X8" si="2">C8+E8+G8+I8+K8+M8+O8+Q8+S8</f>
        <v>#VALUE!</v>
      </c>
      <c r="X8" s="51">
        <f t="shared" si="2"/>
        <v>208000</v>
      </c>
      <c r="Y8" s="51">
        <f t="shared" si="1"/>
        <v>0</v>
      </c>
    </row>
    <row r="9" spans="1:26" x14ac:dyDescent="0.25">
      <c r="A9" s="172">
        <v>5</v>
      </c>
      <c r="B9" s="47" t="s">
        <v>208</v>
      </c>
      <c r="C9" s="49" t="s">
        <v>547</v>
      </c>
      <c r="D9" s="179">
        <v>502000</v>
      </c>
      <c r="E9" s="179"/>
      <c r="F9" s="179">
        <v>59000</v>
      </c>
      <c r="G9" s="179"/>
      <c r="H9" s="145">
        <v>313000</v>
      </c>
      <c r="I9" s="145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80">
        <f t="shared" si="0"/>
        <v>874000</v>
      </c>
      <c r="W9" s="51"/>
      <c r="X9" s="51"/>
      <c r="Y9" s="51">
        <f t="shared" si="1"/>
        <v>0</v>
      </c>
    </row>
    <row r="10" spans="1:26" x14ac:dyDescent="0.25">
      <c r="A10" s="172">
        <v>6</v>
      </c>
      <c r="B10" s="47" t="s">
        <v>208</v>
      </c>
      <c r="C10" s="49" t="s">
        <v>578</v>
      </c>
      <c r="D10" s="179">
        <v>60000</v>
      </c>
      <c r="E10" s="179"/>
      <c r="F10" s="179">
        <v>0</v>
      </c>
      <c r="G10" s="179"/>
      <c r="H10" s="145">
        <v>5940000</v>
      </c>
      <c r="I10" s="145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80">
        <f t="shared" si="0"/>
        <v>6000000</v>
      </c>
      <c r="W10" s="51"/>
      <c r="X10" s="51"/>
      <c r="Y10" s="51">
        <f t="shared" si="1"/>
        <v>0</v>
      </c>
    </row>
    <row r="11" spans="1:26" x14ac:dyDescent="0.25">
      <c r="A11" s="172">
        <v>7</v>
      </c>
      <c r="B11" s="47" t="s">
        <v>208</v>
      </c>
      <c r="C11" s="49" t="s">
        <v>486</v>
      </c>
      <c r="D11" s="179">
        <v>0</v>
      </c>
      <c r="E11" s="179"/>
      <c r="F11" s="179">
        <v>0</v>
      </c>
      <c r="G11" s="145"/>
      <c r="H11" s="145">
        <v>1000000</v>
      </c>
      <c r="I11" s="145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80">
        <f t="shared" si="0"/>
        <v>1000000</v>
      </c>
      <c r="W11" s="50">
        <v>6614</v>
      </c>
      <c r="X11" s="50">
        <v>6801</v>
      </c>
      <c r="Y11" s="51">
        <f t="shared" si="1"/>
        <v>0</v>
      </c>
    </row>
    <row r="12" spans="1:26" x14ac:dyDescent="0.25">
      <c r="A12" s="172">
        <v>8</v>
      </c>
      <c r="B12" s="47"/>
      <c r="C12" s="256" t="s">
        <v>228</v>
      </c>
      <c r="D12" s="180">
        <f t="shared" ref="D12:X12" si="3">SUM(D6:D11)</f>
        <v>28680000</v>
      </c>
      <c r="E12" s="180">
        <f t="shared" si="3"/>
        <v>0</v>
      </c>
      <c r="F12" s="180">
        <f t="shared" si="3"/>
        <v>3847000</v>
      </c>
      <c r="G12" s="180">
        <f t="shared" si="3"/>
        <v>0</v>
      </c>
      <c r="H12" s="180">
        <f t="shared" si="3"/>
        <v>19670000</v>
      </c>
      <c r="I12" s="180">
        <f t="shared" si="3"/>
        <v>0</v>
      </c>
      <c r="J12" s="180">
        <f t="shared" si="3"/>
        <v>0</v>
      </c>
      <c r="K12" s="180">
        <f t="shared" si="3"/>
        <v>0</v>
      </c>
      <c r="L12" s="180">
        <f t="shared" si="3"/>
        <v>0</v>
      </c>
      <c r="M12" s="180">
        <f t="shared" si="3"/>
        <v>0</v>
      </c>
      <c r="N12" s="180">
        <f t="shared" si="3"/>
        <v>1000000</v>
      </c>
      <c r="O12" s="180">
        <f t="shared" si="3"/>
        <v>0</v>
      </c>
      <c r="P12" s="180">
        <f t="shared" si="3"/>
        <v>0</v>
      </c>
      <c r="Q12" s="180">
        <f t="shared" si="3"/>
        <v>0</v>
      </c>
      <c r="R12" s="180">
        <f t="shared" si="3"/>
        <v>0</v>
      </c>
      <c r="S12" s="180">
        <f t="shared" si="3"/>
        <v>0</v>
      </c>
      <c r="T12" s="180">
        <f t="shared" si="3"/>
        <v>0</v>
      </c>
      <c r="U12" s="180">
        <f t="shared" si="3"/>
        <v>0</v>
      </c>
      <c r="V12" s="180">
        <f t="shared" si="3"/>
        <v>53197000</v>
      </c>
      <c r="W12" s="180" t="e">
        <f t="shared" si="3"/>
        <v>#VALUE!</v>
      </c>
      <c r="X12" s="180">
        <f t="shared" si="3"/>
        <v>215012</v>
      </c>
      <c r="Y12" s="51">
        <f t="shared" si="1"/>
        <v>0</v>
      </c>
      <c r="Z12" s="48"/>
    </row>
    <row r="13" spans="1:26" x14ac:dyDescent="0.25">
      <c r="A13" s="172">
        <v>9</v>
      </c>
      <c r="B13" s="47"/>
      <c r="C13" s="47" t="s">
        <v>216</v>
      </c>
      <c r="D13" s="50">
        <f>SUMIF(B6:B11,"kötelező",D6:D11)</f>
        <v>28118000</v>
      </c>
      <c r="E13" s="50">
        <f t="shared" ref="E13:Y13" si="4">SUMIF($B6:$B11,"kötelező",E6:E11)</f>
        <v>0</v>
      </c>
      <c r="F13" s="50">
        <f t="shared" si="4"/>
        <v>3788000</v>
      </c>
      <c r="G13" s="50">
        <f t="shared" si="4"/>
        <v>0</v>
      </c>
      <c r="H13" s="50">
        <f t="shared" si="4"/>
        <v>12209000</v>
      </c>
      <c r="I13" s="50">
        <f t="shared" si="4"/>
        <v>0</v>
      </c>
      <c r="J13" s="50">
        <f t="shared" si="4"/>
        <v>0</v>
      </c>
      <c r="K13" s="50">
        <f t="shared" si="4"/>
        <v>0</v>
      </c>
      <c r="L13" s="50">
        <f t="shared" si="4"/>
        <v>0</v>
      </c>
      <c r="M13" s="50">
        <f t="shared" si="4"/>
        <v>0</v>
      </c>
      <c r="N13" s="50">
        <f t="shared" si="4"/>
        <v>1000000</v>
      </c>
      <c r="O13" s="50">
        <f t="shared" si="4"/>
        <v>0</v>
      </c>
      <c r="P13" s="50">
        <f t="shared" si="4"/>
        <v>0</v>
      </c>
      <c r="Q13" s="50">
        <f t="shared" si="4"/>
        <v>0</v>
      </c>
      <c r="R13" s="50">
        <f t="shared" si="4"/>
        <v>0</v>
      </c>
      <c r="S13" s="50">
        <f t="shared" si="4"/>
        <v>0</v>
      </c>
      <c r="T13" s="50">
        <f t="shared" si="4"/>
        <v>0</v>
      </c>
      <c r="U13" s="50">
        <f t="shared" si="4"/>
        <v>0</v>
      </c>
      <c r="V13" s="50">
        <f t="shared" si="4"/>
        <v>45115000</v>
      </c>
      <c r="W13" s="50">
        <f t="shared" si="4"/>
        <v>173</v>
      </c>
      <c r="X13" s="50">
        <f t="shared" si="4"/>
        <v>211</v>
      </c>
      <c r="Y13" s="50">
        <f t="shared" si="4"/>
        <v>0</v>
      </c>
    </row>
    <row r="14" spans="1:26" x14ac:dyDescent="0.25">
      <c r="A14" s="172">
        <v>10</v>
      </c>
      <c r="B14" s="47"/>
      <c r="C14" s="47" t="s">
        <v>217</v>
      </c>
      <c r="D14" s="50">
        <f>SUMIF($B6:$B11,"nem kötelező",D6:D11)</f>
        <v>562000</v>
      </c>
      <c r="E14" s="50">
        <f t="shared" ref="E14:Y14" si="5">SUMIF($B6:$B11,"nem kötelező",E6:E11)</f>
        <v>0</v>
      </c>
      <c r="F14" s="50">
        <f t="shared" si="5"/>
        <v>59000</v>
      </c>
      <c r="G14" s="50">
        <f t="shared" si="5"/>
        <v>0</v>
      </c>
      <c r="H14" s="50">
        <f t="shared" si="5"/>
        <v>7461000</v>
      </c>
      <c r="I14" s="50">
        <f t="shared" si="5"/>
        <v>0</v>
      </c>
      <c r="J14" s="50">
        <f t="shared" si="5"/>
        <v>0</v>
      </c>
      <c r="K14" s="50">
        <f t="shared" si="5"/>
        <v>0</v>
      </c>
      <c r="L14" s="50">
        <f t="shared" si="5"/>
        <v>0</v>
      </c>
      <c r="M14" s="50">
        <f t="shared" si="5"/>
        <v>0</v>
      </c>
      <c r="N14" s="50">
        <f t="shared" si="5"/>
        <v>0</v>
      </c>
      <c r="O14" s="50">
        <f t="shared" si="5"/>
        <v>0</v>
      </c>
      <c r="P14" s="50">
        <f t="shared" si="5"/>
        <v>0</v>
      </c>
      <c r="Q14" s="50">
        <f t="shared" si="5"/>
        <v>0</v>
      </c>
      <c r="R14" s="50">
        <f t="shared" si="5"/>
        <v>0</v>
      </c>
      <c r="S14" s="50">
        <f t="shared" si="5"/>
        <v>0</v>
      </c>
      <c r="T14" s="50">
        <f t="shared" si="5"/>
        <v>0</v>
      </c>
      <c r="U14" s="50">
        <f t="shared" si="5"/>
        <v>0</v>
      </c>
      <c r="V14" s="50">
        <f t="shared" si="5"/>
        <v>8082000</v>
      </c>
      <c r="W14" s="50" t="e">
        <f t="shared" si="5"/>
        <v>#VALUE!</v>
      </c>
      <c r="X14" s="50">
        <f t="shared" si="5"/>
        <v>214801</v>
      </c>
      <c r="Y14" s="50">
        <f t="shared" si="5"/>
        <v>0</v>
      </c>
    </row>
    <row r="15" spans="1:26" x14ac:dyDescent="0.25">
      <c r="A15" s="172">
        <v>11</v>
      </c>
      <c r="B15" s="47"/>
      <c r="C15" s="47" t="s">
        <v>260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1">
        <v>5</v>
      </c>
      <c r="W15" s="50"/>
      <c r="X15" s="47"/>
      <c r="Y15" s="83"/>
    </row>
    <row r="16" spans="1:26" x14ac:dyDescent="0.25">
      <c r="E16" s="48"/>
      <c r="G16" s="48"/>
    </row>
    <row r="17" spans="22:22" x14ac:dyDescent="0.25">
      <c r="V17" s="48"/>
    </row>
  </sheetData>
  <mergeCells count="22">
    <mergeCell ref="P1:V1"/>
    <mergeCell ref="B2:Y2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D3:E3"/>
    <mergeCell ref="F3:G3"/>
    <mergeCell ref="H3:I3"/>
    <mergeCell ref="J3:K3"/>
    <mergeCell ref="V3:Y3"/>
    <mergeCell ref="L3:M3"/>
    <mergeCell ref="N3:O3"/>
    <mergeCell ref="P3:Q3"/>
    <mergeCell ref="R3:S3"/>
    <mergeCell ref="T3:U3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F26"/>
  <sheetViews>
    <sheetView workbookViewId="0">
      <selection activeCell="B25" sqref="B25"/>
    </sheetView>
  </sheetViews>
  <sheetFormatPr defaultRowHeight="15.75" x14ac:dyDescent="0.25"/>
  <cols>
    <col min="1" max="1" width="5.28515625" style="2" customWidth="1"/>
    <col min="2" max="2" width="57.5703125" style="2" customWidth="1"/>
    <col min="3" max="3" width="16" style="2" customWidth="1"/>
    <col min="4" max="4" width="14" style="2" customWidth="1"/>
    <col min="5" max="5" width="13.5703125" style="2" bestFit="1" customWidth="1"/>
    <col min="6" max="6" width="10.140625" style="2" bestFit="1" customWidth="1"/>
    <col min="7" max="16384" width="9.140625" style="2"/>
  </cols>
  <sheetData>
    <row r="1" spans="1:6" x14ac:dyDescent="0.25">
      <c r="B1" s="305" t="s">
        <v>579</v>
      </c>
      <c r="C1" s="305"/>
      <c r="D1" s="305"/>
      <c r="E1" s="305"/>
    </row>
    <row r="3" spans="1:6" s="30" customFormat="1" ht="29.25" customHeight="1" x14ac:dyDescent="0.25">
      <c r="B3" s="370" t="s">
        <v>189</v>
      </c>
      <c r="C3" s="370"/>
      <c r="D3" s="370"/>
      <c r="E3" s="370"/>
    </row>
    <row r="4" spans="1:6" ht="16.5" thickBot="1" x14ac:dyDescent="0.3">
      <c r="C4" s="305" t="s">
        <v>275</v>
      </c>
      <c r="D4" s="305"/>
      <c r="E4" s="305"/>
    </row>
    <row r="5" spans="1:6" s="30" customFormat="1" ht="61.5" customHeight="1" x14ac:dyDescent="0.25">
      <c r="A5" s="176" t="s">
        <v>374</v>
      </c>
      <c r="B5" s="177" t="s">
        <v>190</v>
      </c>
      <c r="C5" s="247" t="s">
        <v>526</v>
      </c>
      <c r="D5" s="247" t="s">
        <v>527</v>
      </c>
      <c r="E5" s="178"/>
    </row>
    <row r="6" spans="1:6" x14ac:dyDescent="0.25">
      <c r="A6" s="150">
        <v>1</v>
      </c>
      <c r="B6" s="292" t="s">
        <v>580</v>
      </c>
      <c r="C6" s="114">
        <v>1000000</v>
      </c>
      <c r="D6" s="114"/>
      <c r="E6" s="120" t="s">
        <v>581</v>
      </c>
    </row>
    <row r="7" spans="1:6" x14ac:dyDescent="0.25">
      <c r="A7" s="293">
        <v>2</v>
      </c>
      <c r="B7" s="292" t="s">
        <v>582</v>
      </c>
      <c r="C7" s="294">
        <v>1500000</v>
      </c>
      <c r="D7" s="294"/>
      <c r="E7" s="295" t="s">
        <v>581</v>
      </c>
    </row>
    <row r="8" spans="1:6" x14ac:dyDescent="0.25">
      <c r="A8" s="293">
        <v>3</v>
      </c>
      <c r="B8" s="292" t="s">
        <v>583</v>
      </c>
      <c r="C8" s="294">
        <v>100000</v>
      </c>
      <c r="D8" s="294"/>
      <c r="E8" s="295" t="s">
        <v>581</v>
      </c>
    </row>
    <row r="9" spans="1:6" s="205" customFormat="1" x14ac:dyDescent="0.25">
      <c r="A9" s="150">
        <v>4</v>
      </c>
      <c r="B9" s="296" t="s">
        <v>584</v>
      </c>
      <c r="C9" s="294">
        <v>516000</v>
      </c>
      <c r="D9" s="294"/>
      <c r="E9" s="295" t="s">
        <v>581</v>
      </c>
      <c r="F9" s="297"/>
    </row>
    <row r="10" spans="1:6" s="205" customFormat="1" x14ac:dyDescent="0.25">
      <c r="A10" s="293">
        <v>5</v>
      </c>
      <c r="B10" s="296" t="s">
        <v>585</v>
      </c>
      <c r="C10" s="294">
        <v>1000000</v>
      </c>
      <c r="D10" s="294"/>
      <c r="E10" s="295" t="s">
        <v>581</v>
      </c>
      <c r="F10" s="297"/>
    </row>
    <row r="11" spans="1:6" s="205" customFormat="1" x14ac:dyDescent="0.25">
      <c r="A11" s="293">
        <v>6</v>
      </c>
      <c r="B11" s="296" t="s">
        <v>586</v>
      </c>
      <c r="C11" s="294">
        <v>1500000</v>
      </c>
      <c r="D11" s="294"/>
      <c r="E11" s="295" t="s">
        <v>581</v>
      </c>
      <c r="F11" s="297"/>
    </row>
    <row r="12" spans="1:6" s="205" customFormat="1" x14ac:dyDescent="0.25">
      <c r="A12" s="150">
        <v>7</v>
      </c>
      <c r="B12" s="296" t="s">
        <v>587</v>
      </c>
      <c r="C12" s="294">
        <v>500000</v>
      </c>
      <c r="D12" s="294"/>
      <c r="E12" s="295" t="s">
        <v>581</v>
      </c>
      <c r="F12" s="297"/>
    </row>
    <row r="13" spans="1:6" s="205" customFormat="1" x14ac:dyDescent="0.25">
      <c r="A13" s="293">
        <v>8</v>
      </c>
      <c r="B13" s="296" t="s">
        <v>588</v>
      </c>
      <c r="C13" s="294">
        <v>13492000</v>
      </c>
      <c r="D13" s="294"/>
      <c r="E13" s="295" t="s">
        <v>581</v>
      </c>
      <c r="F13" s="297"/>
    </row>
    <row r="14" spans="1:6" s="205" customFormat="1" x14ac:dyDescent="0.25">
      <c r="A14" s="293">
        <v>9</v>
      </c>
      <c r="B14" s="296" t="s">
        <v>589</v>
      </c>
      <c r="C14" s="294">
        <v>1540000</v>
      </c>
      <c r="D14" s="294"/>
      <c r="E14" s="295" t="s">
        <v>581</v>
      </c>
      <c r="F14" s="297"/>
    </row>
    <row r="15" spans="1:6" s="205" customFormat="1" x14ac:dyDescent="0.25">
      <c r="A15" s="150">
        <v>10</v>
      </c>
      <c r="B15" s="296" t="s">
        <v>590</v>
      </c>
      <c r="C15" s="294">
        <v>5916000</v>
      </c>
      <c r="D15" s="294"/>
      <c r="E15" s="295" t="s">
        <v>591</v>
      </c>
      <c r="F15" s="297"/>
    </row>
    <row r="16" spans="1:6" s="205" customFormat="1" x14ac:dyDescent="0.25">
      <c r="A16" s="293">
        <v>11</v>
      </c>
      <c r="B16" s="296" t="s">
        <v>592</v>
      </c>
      <c r="C16" s="294">
        <v>8542000</v>
      </c>
      <c r="D16" s="294"/>
      <c r="E16" s="295" t="s">
        <v>591</v>
      </c>
      <c r="F16" s="297"/>
    </row>
    <row r="17" spans="1:6" s="205" customFormat="1" x14ac:dyDescent="0.25">
      <c r="A17" s="293">
        <v>12</v>
      </c>
      <c r="B17" s="296" t="s">
        <v>593</v>
      </c>
      <c r="C17" s="294">
        <v>209000</v>
      </c>
      <c r="D17" s="294"/>
      <c r="E17" s="295" t="s">
        <v>591</v>
      </c>
      <c r="F17" s="297"/>
    </row>
    <row r="18" spans="1:6" s="205" customFormat="1" ht="31.5" x14ac:dyDescent="0.25">
      <c r="A18" s="150">
        <v>13</v>
      </c>
      <c r="B18" s="296" t="s">
        <v>594</v>
      </c>
      <c r="C18" s="294">
        <v>32721000</v>
      </c>
      <c r="D18" s="294"/>
      <c r="E18" s="295" t="s">
        <v>591</v>
      </c>
      <c r="F18" s="297"/>
    </row>
    <row r="19" spans="1:6" s="205" customFormat="1" ht="31.5" x14ac:dyDescent="0.25">
      <c r="A19" s="293">
        <v>14</v>
      </c>
      <c r="B19" s="296" t="s">
        <v>595</v>
      </c>
      <c r="C19" s="294">
        <v>647000</v>
      </c>
      <c r="D19" s="294"/>
      <c r="E19" s="295" t="s">
        <v>591</v>
      </c>
      <c r="F19" s="297"/>
    </row>
    <row r="20" spans="1:6" s="205" customFormat="1" x14ac:dyDescent="0.25">
      <c r="A20" s="293">
        <v>15</v>
      </c>
      <c r="B20" s="296" t="s">
        <v>469</v>
      </c>
      <c r="C20" s="294">
        <v>345389000</v>
      </c>
      <c r="D20" s="294"/>
      <c r="E20" s="295" t="s">
        <v>581</v>
      </c>
      <c r="F20" s="297"/>
    </row>
    <row r="21" spans="1:6" s="205" customFormat="1" x14ac:dyDescent="0.25">
      <c r="A21" s="150">
        <v>16</v>
      </c>
      <c r="B21" s="296" t="s">
        <v>596</v>
      </c>
      <c r="C21" s="294">
        <v>25299000</v>
      </c>
      <c r="D21" s="294"/>
      <c r="E21" s="295" t="s">
        <v>581</v>
      </c>
      <c r="F21" s="297"/>
    </row>
    <row r="22" spans="1:6" s="205" customFormat="1" x14ac:dyDescent="0.25">
      <c r="A22" s="293">
        <v>17</v>
      </c>
      <c r="B22" s="296" t="s">
        <v>567</v>
      </c>
      <c r="C22" s="294">
        <v>6264000</v>
      </c>
      <c r="D22" s="294"/>
      <c r="E22" s="295" t="s">
        <v>581</v>
      </c>
      <c r="F22" s="297"/>
    </row>
    <row r="23" spans="1:6" ht="16.5" thickBot="1" x14ac:dyDescent="0.3">
      <c r="A23" s="293">
        <v>18</v>
      </c>
      <c r="B23" s="210" t="s">
        <v>464</v>
      </c>
      <c r="C23" s="211">
        <f>SUM(C6:C22)</f>
        <v>446135000</v>
      </c>
      <c r="D23" s="211">
        <f>SUM(D6:D22)</f>
        <v>0</v>
      </c>
      <c r="E23" s="212"/>
    </row>
    <row r="24" spans="1:6" x14ac:dyDescent="0.25">
      <c r="A24" s="150"/>
    </row>
    <row r="25" spans="1:6" x14ac:dyDescent="0.25">
      <c r="C25" s="66"/>
    </row>
    <row r="26" spans="1:6" x14ac:dyDescent="0.25">
      <c r="C26" s="66"/>
      <c r="D26" s="66"/>
    </row>
  </sheetData>
  <mergeCells count="3">
    <mergeCell ref="B1:E1"/>
    <mergeCell ref="B3:E3"/>
    <mergeCell ref="C4:E4"/>
  </mergeCells>
  <pageMargins left="0.31496062992125984" right="0.11811023622047245" top="0.74803149606299213" bottom="0.35433070866141736" header="0.31496062992125984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H16"/>
  <sheetViews>
    <sheetView zoomScaleNormal="100" zoomScaleSheetLayoutView="100" workbookViewId="0">
      <selection activeCell="B16" sqref="B16"/>
    </sheetView>
  </sheetViews>
  <sheetFormatPr defaultRowHeight="15.75" x14ac:dyDescent="0.25"/>
  <cols>
    <col min="1" max="1" width="5.85546875" style="2" customWidth="1"/>
    <col min="2" max="2" width="88" style="2" customWidth="1"/>
    <col min="3" max="3" width="12.85546875" style="2" bestFit="1" customWidth="1"/>
    <col min="4" max="4" width="14.42578125" style="2" customWidth="1"/>
    <col min="5" max="5" width="12" style="2" customWidth="1"/>
    <col min="6" max="7" width="12.5703125" style="2" bestFit="1" customWidth="1"/>
    <col min="8" max="8" width="12.85546875" style="2" customWidth="1"/>
    <col min="9" max="16384" width="9.140625" style="2"/>
  </cols>
  <sheetData>
    <row r="1" spans="1:8" x14ac:dyDescent="0.25">
      <c r="B1" s="245" t="s">
        <v>597</v>
      </c>
      <c r="C1" s="245"/>
      <c r="D1" s="245"/>
      <c r="E1" s="245"/>
      <c r="F1" s="245"/>
      <c r="G1" s="245"/>
      <c r="H1" s="245"/>
    </row>
    <row r="3" spans="1:8" s="30" customFormat="1" ht="29.25" customHeight="1" x14ac:dyDescent="0.25">
      <c r="B3" s="30" t="s">
        <v>192</v>
      </c>
    </row>
    <row r="4" spans="1:8" ht="16.5" thickBot="1" x14ac:dyDescent="0.3">
      <c r="D4" s="245" t="s">
        <v>275</v>
      </c>
      <c r="G4" s="245"/>
      <c r="H4" s="245"/>
    </row>
    <row r="5" spans="1:8" s="30" customFormat="1" ht="31.5" x14ac:dyDescent="0.25">
      <c r="A5" s="176" t="s">
        <v>374</v>
      </c>
      <c r="B5" s="177" t="s">
        <v>193</v>
      </c>
      <c r="C5" s="247" t="s">
        <v>526</v>
      </c>
      <c r="D5" s="247" t="s">
        <v>527</v>
      </c>
    </row>
    <row r="6" spans="1:8" s="13" customFormat="1" x14ac:dyDescent="0.25">
      <c r="A6" s="150">
        <v>1</v>
      </c>
      <c r="B6" s="63" t="s">
        <v>262</v>
      </c>
      <c r="C6" s="114"/>
      <c r="D6" s="114"/>
    </row>
    <row r="7" spans="1:8" x14ac:dyDescent="0.25">
      <c r="A7" s="150">
        <v>2</v>
      </c>
      <c r="B7" s="201" t="s">
        <v>598</v>
      </c>
      <c r="C7" s="114">
        <v>3000000</v>
      </c>
      <c r="D7" s="114"/>
    </row>
    <row r="8" spans="1:8" x14ac:dyDescent="0.25">
      <c r="A8" s="150">
        <v>3</v>
      </c>
      <c r="B8" s="201" t="s">
        <v>599</v>
      </c>
      <c r="C8" s="114">
        <v>1350000</v>
      </c>
      <c r="D8" s="114"/>
    </row>
    <row r="9" spans="1:8" x14ac:dyDescent="0.25">
      <c r="A9" s="150">
        <v>4</v>
      </c>
      <c r="B9" s="201" t="s">
        <v>600</v>
      </c>
      <c r="C9" s="114">
        <v>1000000</v>
      </c>
      <c r="D9" s="114"/>
    </row>
    <row r="10" spans="1:8" x14ac:dyDescent="0.25">
      <c r="A10" s="150">
        <v>5</v>
      </c>
      <c r="B10" s="201" t="s">
        <v>601</v>
      </c>
      <c r="C10" s="114">
        <v>8443000</v>
      </c>
      <c r="D10" s="114"/>
    </row>
    <row r="11" spans="1:8" x14ac:dyDescent="0.25">
      <c r="A11" s="150">
        <v>6</v>
      </c>
      <c r="B11" s="201" t="s">
        <v>470</v>
      </c>
      <c r="C11" s="114">
        <v>17553000</v>
      </c>
      <c r="D11" s="114"/>
    </row>
    <row r="12" spans="1:8" x14ac:dyDescent="0.25">
      <c r="A12" s="150">
        <v>7</v>
      </c>
      <c r="B12" s="201" t="s">
        <v>562</v>
      </c>
      <c r="C12" s="114">
        <v>7744000</v>
      </c>
      <c r="D12" s="114"/>
    </row>
    <row r="13" spans="1:8" x14ac:dyDescent="0.25">
      <c r="A13" s="150">
        <v>8</v>
      </c>
      <c r="B13" s="201" t="s">
        <v>564</v>
      </c>
      <c r="C13" s="114">
        <v>508000</v>
      </c>
      <c r="D13" s="114"/>
    </row>
    <row r="14" spans="1:8" x14ac:dyDescent="0.25">
      <c r="A14" s="150">
        <v>9</v>
      </c>
      <c r="B14" s="201" t="s">
        <v>621</v>
      </c>
      <c r="C14" s="114">
        <v>1000000</v>
      </c>
      <c r="D14" s="114"/>
    </row>
    <row r="15" spans="1:8" x14ac:dyDescent="0.25">
      <c r="A15" s="150">
        <v>10</v>
      </c>
      <c r="B15" s="201" t="s">
        <v>499</v>
      </c>
      <c r="C15" s="114">
        <v>14111000</v>
      </c>
      <c r="D15" s="114"/>
    </row>
    <row r="16" spans="1:8" s="1" customFormat="1" x14ac:dyDescent="0.25">
      <c r="A16" s="150">
        <v>11</v>
      </c>
      <c r="B16" s="183" t="s">
        <v>191</v>
      </c>
      <c r="C16" s="184">
        <f>SUM(C7:C15)</f>
        <v>54709000</v>
      </c>
      <c r="D16" s="184">
        <f>SUM(D7:D13)</f>
        <v>0</v>
      </c>
    </row>
  </sheetData>
  <pageMargins left="0.7" right="0.7" top="0.75" bottom="0.75" header="0.3" footer="0.3"/>
  <pageSetup paperSize="9" scale="9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F14"/>
  <sheetViews>
    <sheetView workbookViewId="0">
      <selection activeCell="E8" sqref="E8"/>
    </sheetView>
  </sheetViews>
  <sheetFormatPr defaultColWidth="9.28515625" defaultRowHeight="15.75" x14ac:dyDescent="0.25"/>
  <cols>
    <col min="1" max="1" width="6.5703125" style="13" customWidth="1"/>
    <col min="2" max="2" width="37.7109375" style="2" customWidth="1"/>
    <col min="3" max="6" width="18.7109375" style="2" customWidth="1"/>
    <col min="7" max="7" width="52.28515625" style="2" customWidth="1"/>
    <col min="8" max="16384" width="9.28515625" style="2"/>
  </cols>
  <sheetData>
    <row r="1" spans="1:6" x14ac:dyDescent="0.25">
      <c r="A1" s="305" t="s">
        <v>602</v>
      </c>
      <c r="B1" s="305"/>
      <c r="C1" s="305"/>
      <c r="D1" s="305"/>
      <c r="E1" s="305"/>
      <c r="F1" s="305"/>
    </row>
    <row r="3" spans="1:6" s="30" customFormat="1" x14ac:dyDescent="0.25">
      <c r="A3" s="371" t="s">
        <v>404</v>
      </c>
      <c r="B3" s="370"/>
      <c r="C3" s="370"/>
      <c r="D3" s="370"/>
      <c r="E3" s="370"/>
      <c r="F3" s="370"/>
    </row>
    <row r="5" spans="1:6" ht="16.5" thickBot="1" x14ac:dyDescent="0.3">
      <c r="F5" s="245" t="s">
        <v>405</v>
      </c>
    </row>
    <row r="6" spans="1:6" x14ac:dyDescent="0.25">
      <c r="A6" s="372" t="s">
        <v>4</v>
      </c>
      <c r="B6" s="374" t="s">
        <v>187</v>
      </c>
      <c r="C6" s="374" t="s">
        <v>406</v>
      </c>
      <c r="D6" s="374"/>
      <c r="E6" s="374"/>
      <c r="F6" s="376"/>
    </row>
    <row r="7" spans="1:6" s="30" customFormat="1" ht="32.25" thickBot="1" x14ac:dyDescent="0.3">
      <c r="A7" s="373"/>
      <c r="B7" s="375"/>
      <c r="C7" s="191" t="s">
        <v>603</v>
      </c>
      <c r="D7" s="191" t="s">
        <v>604</v>
      </c>
      <c r="E7" s="191" t="s">
        <v>605</v>
      </c>
      <c r="F7" s="192" t="s">
        <v>407</v>
      </c>
    </row>
    <row r="8" spans="1:6" s="13" customFormat="1" ht="16.5" thickBot="1" x14ac:dyDescent="0.3">
      <c r="A8" s="33" t="s">
        <v>147</v>
      </c>
      <c r="B8" s="34" t="s">
        <v>170</v>
      </c>
      <c r="C8" s="34" t="s">
        <v>148</v>
      </c>
      <c r="D8" s="34" t="s">
        <v>149</v>
      </c>
      <c r="E8" s="34" t="s">
        <v>150</v>
      </c>
      <c r="F8" s="193" t="s">
        <v>188</v>
      </c>
    </row>
    <row r="9" spans="1:6" x14ac:dyDescent="0.25">
      <c r="A9" s="32" t="s">
        <v>3</v>
      </c>
      <c r="B9" s="8" t="s">
        <v>408</v>
      </c>
      <c r="C9" s="121">
        <v>19580000</v>
      </c>
      <c r="D9" s="121">
        <v>17580000</v>
      </c>
      <c r="E9" s="121">
        <v>16580000</v>
      </c>
      <c r="F9" s="62">
        <f>SUM(C9:E9)</f>
        <v>53740000</v>
      </c>
    </row>
    <row r="10" spans="1:6" x14ac:dyDescent="0.25">
      <c r="A10" s="31" t="s">
        <v>5</v>
      </c>
      <c r="B10" s="8"/>
      <c r="C10" s="121"/>
      <c r="D10" s="121"/>
      <c r="E10" s="121"/>
      <c r="F10" s="62"/>
    </row>
    <row r="11" spans="1:6" x14ac:dyDescent="0.25">
      <c r="A11" s="31" t="s">
        <v>15</v>
      </c>
      <c r="B11" s="4"/>
      <c r="C11" s="121"/>
      <c r="D11" s="121"/>
      <c r="E11" s="121"/>
      <c r="F11" s="121"/>
    </row>
    <row r="12" spans="1:6" x14ac:dyDescent="0.25">
      <c r="A12" s="31" t="s">
        <v>20</v>
      </c>
      <c r="B12" s="4"/>
      <c r="C12" s="121"/>
      <c r="D12" s="121"/>
      <c r="E12" s="121"/>
      <c r="F12" s="121"/>
    </row>
    <row r="13" spans="1:6" ht="16.5" thickBot="1" x14ac:dyDescent="0.3">
      <c r="A13" s="35" t="s">
        <v>29</v>
      </c>
      <c r="B13" s="10"/>
      <c r="C13" s="10"/>
      <c r="D13" s="10"/>
      <c r="E13" s="10"/>
      <c r="F13" s="10"/>
    </row>
    <row r="14" spans="1:6" ht="16.5" thickBot="1" x14ac:dyDescent="0.3">
      <c r="A14" s="33" t="s">
        <v>51</v>
      </c>
      <c r="B14" s="9" t="s">
        <v>409</v>
      </c>
      <c r="C14" s="115">
        <f>SUM(C9:C13)</f>
        <v>19580000</v>
      </c>
      <c r="D14" s="115">
        <f>SUM(D9:D13)</f>
        <v>17580000</v>
      </c>
      <c r="E14" s="115">
        <f>SUM(E9:E13)</f>
        <v>16580000</v>
      </c>
      <c r="F14" s="117">
        <f>SUM(C14:E14)</f>
        <v>53740000</v>
      </c>
    </row>
  </sheetData>
  <mergeCells count="5">
    <mergeCell ref="A1:F1"/>
    <mergeCell ref="A3:F3"/>
    <mergeCell ref="A6:A7"/>
    <mergeCell ref="B6:B7"/>
    <mergeCell ref="C6:F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E14"/>
  <sheetViews>
    <sheetView workbookViewId="0">
      <selection activeCell="C10" sqref="C10"/>
    </sheetView>
  </sheetViews>
  <sheetFormatPr defaultColWidth="9.28515625" defaultRowHeight="15.75" x14ac:dyDescent="0.25"/>
  <cols>
    <col min="1" max="1" width="5.28515625" style="13" bestFit="1" customWidth="1"/>
    <col min="2" max="2" width="60.28515625" style="2" customWidth="1"/>
    <col min="3" max="3" width="13.7109375" style="2" customWidth="1"/>
    <col min="4" max="4" width="13.140625" style="2" customWidth="1"/>
    <col min="5" max="16384" width="9.28515625" style="2"/>
  </cols>
  <sheetData>
    <row r="1" spans="1:5" x14ac:dyDescent="0.25">
      <c r="A1" s="305" t="s">
        <v>608</v>
      </c>
      <c r="B1" s="305"/>
      <c r="C1" s="305"/>
    </row>
    <row r="3" spans="1:5" s="1" customFormat="1" ht="15.75" customHeight="1" x14ac:dyDescent="0.25">
      <c r="A3" s="377" t="s">
        <v>410</v>
      </c>
      <c r="B3" s="378"/>
      <c r="C3" s="378"/>
    </row>
    <row r="5" spans="1:5" ht="16.5" thickBot="1" x14ac:dyDescent="0.3">
      <c r="C5" s="2" t="s">
        <v>411</v>
      </c>
    </row>
    <row r="6" spans="1:5" s="1" customFormat="1" ht="33.75" customHeight="1" thickBot="1" x14ac:dyDescent="0.3">
      <c r="A6" s="39" t="s">
        <v>4</v>
      </c>
      <c r="B6" s="6" t="s">
        <v>2</v>
      </c>
      <c r="C6" s="194" t="s">
        <v>526</v>
      </c>
      <c r="D6" s="194" t="s">
        <v>527</v>
      </c>
    </row>
    <row r="7" spans="1:5" s="1" customFormat="1" ht="16.5" thickBot="1" x14ac:dyDescent="0.3">
      <c r="A7" s="195" t="s">
        <v>147</v>
      </c>
      <c r="B7" s="34" t="s">
        <v>170</v>
      </c>
      <c r="C7" s="196" t="s">
        <v>148</v>
      </c>
      <c r="D7" s="196" t="s">
        <v>148</v>
      </c>
    </row>
    <row r="8" spans="1:5" x14ac:dyDescent="0.25">
      <c r="A8" s="32" t="s">
        <v>3</v>
      </c>
      <c r="B8" s="8" t="s">
        <v>412</v>
      </c>
      <c r="C8" s="62">
        <v>225860000</v>
      </c>
      <c r="D8" s="62"/>
    </row>
    <row r="9" spans="1:5" ht="31.5" x14ac:dyDescent="0.25">
      <c r="A9" s="31" t="s">
        <v>5</v>
      </c>
      <c r="B9" s="23" t="s">
        <v>413</v>
      </c>
      <c r="C9" s="121">
        <v>38699000</v>
      </c>
      <c r="D9" s="121"/>
    </row>
    <row r="10" spans="1:5" x14ac:dyDescent="0.25">
      <c r="A10" s="31" t="s">
        <v>15</v>
      </c>
      <c r="B10" s="4" t="s">
        <v>414</v>
      </c>
      <c r="C10" s="121"/>
      <c r="D10" s="121"/>
    </row>
    <row r="11" spans="1:5" ht="31.5" x14ac:dyDescent="0.25">
      <c r="A11" s="31" t="s">
        <v>20</v>
      </c>
      <c r="B11" s="23" t="s">
        <v>415</v>
      </c>
      <c r="C11" s="121">
        <v>21457000</v>
      </c>
      <c r="D11" s="121"/>
    </row>
    <row r="12" spans="1:5" x14ac:dyDescent="0.25">
      <c r="A12" s="31" t="s">
        <v>29</v>
      </c>
      <c r="B12" s="4" t="s">
        <v>416</v>
      </c>
      <c r="C12" s="121">
        <v>1400000</v>
      </c>
      <c r="D12" s="121"/>
      <c r="E12" s="121"/>
    </row>
    <row r="13" spans="1:5" ht="16.5" thickBot="1" x14ac:dyDescent="0.3">
      <c r="A13" s="35" t="s">
        <v>51</v>
      </c>
      <c r="B13" s="197" t="s">
        <v>417</v>
      </c>
      <c r="C13" s="125"/>
      <c r="D13" s="125"/>
    </row>
    <row r="14" spans="1:5" s="1" customFormat="1" ht="16.5" thickBot="1" x14ac:dyDescent="0.3">
      <c r="A14" s="33" t="s">
        <v>53</v>
      </c>
      <c r="B14" s="9" t="s">
        <v>418</v>
      </c>
      <c r="C14" s="117">
        <f>SUM(C8:C12)</f>
        <v>287416000</v>
      </c>
      <c r="D14" s="117">
        <f t="shared" ref="D14" si="0">SUM(D8:D12)</f>
        <v>0</v>
      </c>
    </row>
  </sheetData>
  <mergeCells count="2">
    <mergeCell ref="A1:C1"/>
    <mergeCell ref="A3:C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C14"/>
  <sheetViews>
    <sheetView workbookViewId="0">
      <selection activeCell="A4" sqref="A4"/>
    </sheetView>
  </sheetViews>
  <sheetFormatPr defaultColWidth="9.28515625" defaultRowHeight="15.75" x14ac:dyDescent="0.25"/>
  <cols>
    <col min="1" max="1" width="9.28515625" style="2"/>
    <col min="2" max="2" width="59" style="2" customWidth="1"/>
    <col min="3" max="3" width="13.28515625" style="2" bestFit="1" customWidth="1"/>
    <col min="4" max="16384" width="9.28515625" style="2"/>
  </cols>
  <sheetData>
    <row r="1" spans="1:3" x14ac:dyDescent="0.25">
      <c r="A1" s="305" t="s">
        <v>606</v>
      </c>
      <c r="B1" s="305"/>
      <c r="C1" s="305"/>
    </row>
    <row r="3" spans="1:3" x14ac:dyDescent="0.25">
      <c r="A3" s="377" t="s">
        <v>607</v>
      </c>
      <c r="B3" s="378"/>
      <c r="C3" s="378"/>
    </row>
    <row r="5" spans="1:3" ht="16.5" thickBot="1" x14ac:dyDescent="0.3">
      <c r="A5" s="13"/>
      <c r="C5" s="2" t="s">
        <v>419</v>
      </c>
    </row>
    <row r="6" spans="1:3" ht="48" thickBot="1" x14ac:dyDescent="0.3">
      <c r="A6" s="39" t="s">
        <v>4</v>
      </c>
      <c r="B6" s="6" t="s">
        <v>420</v>
      </c>
      <c r="C6" s="194" t="s">
        <v>421</v>
      </c>
    </row>
    <row r="7" spans="1:3" ht="16.5" thickBot="1" x14ac:dyDescent="0.3">
      <c r="A7" s="195" t="s">
        <v>147</v>
      </c>
      <c r="B7" s="34" t="s">
        <v>170</v>
      </c>
      <c r="C7" s="196" t="s">
        <v>148</v>
      </c>
    </row>
    <row r="8" spans="1:3" x14ac:dyDescent="0.25">
      <c r="A8" s="32" t="s">
        <v>3</v>
      </c>
      <c r="B8" s="8"/>
      <c r="C8" s="8"/>
    </row>
    <row r="9" spans="1:3" x14ac:dyDescent="0.25">
      <c r="A9" s="31" t="s">
        <v>5</v>
      </c>
      <c r="B9" s="23"/>
      <c r="C9" s="4"/>
    </row>
    <row r="10" spans="1:3" x14ac:dyDescent="0.25">
      <c r="A10" s="31" t="s">
        <v>15</v>
      </c>
      <c r="B10" s="4"/>
      <c r="C10" s="4"/>
    </row>
    <row r="11" spans="1:3" x14ac:dyDescent="0.25">
      <c r="A11" s="31" t="s">
        <v>20</v>
      </c>
      <c r="B11" s="23"/>
      <c r="C11" s="4"/>
    </row>
    <row r="12" spans="1:3" x14ac:dyDescent="0.25">
      <c r="A12" s="31" t="s">
        <v>29</v>
      </c>
      <c r="B12" s="4"/>
      <c r="C12" s="4"/>
    </row>
    <row r="13" spans="1:3" ht="16.5" thickBot="1" x14ac:dyDescent="0.3">
      <c r="A13" s="35" t="s">
        <v>51</v>
      </c>
      <c r="B13" s="197"/>
      <c r="C13" s="10"/>
    </row>
    <row r="14" spans="1:3" ht="32.25" thickBot="1" x14ac:dyDescent="0.3">
      <c r="A14" s="33" t="s">
        <v>53</v>
      </c>
      <c r="B14" s="11" t="s">
        <v>422</v>
      </c>
      <c r="C14" s="198"/>
    </row>
  </sheetData>
  <mergeCells count="2">
    <mergeCell ref="A1:C1"/>
    <mergeCell ref="A3:C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N124"/>
  <sheetViews>
    <sheetView topLeftCell="A55" workbookViewId="0">
      <selection activeCell="B27" sqref="B27"/>
    </sheetView>
  </sheetViews>
  <sheetFormatPr defaultColWidth="9.28515625" defaultRowHeight="15.75" x14ac:dyDescent="0.25"/>
  <cols>
    <col min="1" max="1" width="42.28515625" style="2" customWidth="1"/>
    <col min="2" max="2" width="14.28515625" style="2" bestFit="1" customWidth="1"/>
    <col min="3" max="3" width="12.28515625" style="2" bestFit="1" customWidth="1"/>
    <col min="4" max="4" width="10.5703125" style="2" customWidth="1"/>
    <col min="5" max="5" width="14.28515625" style="2" bestFit="1" customWidth="1"/>
    <col min="6" max="6" width="11.28515625" style="2" bestFit="1" customWidth="1"/>
    <col min="7" max="16384" width="9.28515625" style="2"/>
  </cols>
  <sheetData>
    <row r="1" spans="1:5" x14ac:dyDescent="0.25">
      <c r="A1" s="305" t="s">
        <v>609</v>
      </c>
      <c r="B1" s="305"/>
      <c r="C1" s="305"/>
      <c r="D1" s="305"/>
      <c r="E1" s="305"/>
    </row>
    <row r="3" spans="1:5" s="30" customFormat="1" ht="51" customHeight="1" x14ac:dyDescent="0.25">
      <c r="A3" s="380" t="s">
        <v>423</v>
      </c>
      <c r="B3" s="306"/>
      <c r="C3" s="306"/>
      <c r="D3" s="306"/>
      <c r="E3" s="306"/>
    </row>
    <row r="5" spans="1:5" ht="16.5" thickBot="1" x14ac:dyDescent="0.3">
      <c r="A5" s="379" t="s">
        <v>477</v>
      </c>
      <c r="B5" s="379"/>
      <c r="C5" s="379"/>
      <c r="D5" s="379"/>
      <c r="E5" s="379"/>
    </row>
    <row r="6" spans="1:5" ht="16.5" thickBot="1" x14ac:dyDescent="0.3">
      <c r="A6" s="199" t="s">
        <v>424</v>
      </c>
      <c r="B6" s="6" t="s">
        <v>603</v>
      </c>
      <c r="C6" s="6" t="s">
        <v>604</v>
      </c>
      <c r="D6" s="6" t="s">
        <v>610</v>
      </c>
      <c r="E6" s="200" t="s">
        <v>191</v>
      </c>
    </row>
    <row r="7" spans="1:5" x14ac:dyDescent="0.25">
      <c r="A7" s="8" t="s">
        <v>425</v>
      </c>
      <c r="B7" s="62">
        <v>571547</v>
      </c>
      <c r="C7" s="62"/>
      <c r="D7" s="62"/>
      <c r="E7" s="62">
        <f>SUM(B7:D7)</f>
        <v>571547</v>
      </c>
    </row>
    <row r="8" spans="1:5" x14ac:dyDescent="0.25">
      <c r="A8" s="4" t="s">
        <v>426</v>
      </c>
      <c r="B8" s="121"/>
      <c r="C8" s="121"/>
      <c r="D8" s="121"/>
      <c r="E8" s="62">
        <f t="shared" ref="E8:E14" si="0">SUM(B8:D8)</f>
        <v>0</v>
      </c>
    </row>
    <row r="9" spans="1:5" x14ac:dyDescent="0.25">
      <c r="A9" s="4" t="s">
        <v>427</v>
      </c>
      <c r="B9" s="121">
        <v>343055000</v>
      </c>
      <c r="C9" s="121"/>
      <c r="D9" s="121"/>
      <c r="E9" s="62">
        <f t="shared" si="0"/>
        <v>343055000</v>
      </c>
    </row>
    <row r="10" spans="1:5" x14ac:dyDescent="0.25">
      <c r="A10" s="4" t="s">
        <v>428</v>
      </c>
      <c r="B10" s="121"/>
      <c r="C10" s="121"/>
      <c r="D10" s="121"/>
      <c r="E10" s="62">
        <f t="shared" si="0"/>
        <v>0</v>
      </c>
    </row>
    <row r="11" spans="1:5" x14ac:dyDescent="0.25">
      <c r="A11" s="4" t="s">
        <v>429</v>
      </c>
      <c r="B11" s="121"/>
      <c r="C11" s="121"/>
      <c r="D11" s="121"/>
      <c r="E11" s="62">
        <f t="shared" si="0"/>
        <v>0</v>
      </c>
    </row>
    <row r="12" spans="1:5" x14ac:dyDescent="0.25">
      <c r="A12" s="4" t="s">
        <v>274</v>
      </c>
      <c r="B12" s="121">
        <v>5610453</v>
      </c>
      <c r="C12" s="121"/>
      <c r="D12" s="121"/>
      <c r="E12" s="62">
        <f t="shared" si="0"/>
        <v>5610453</v>
      </c>
    </row>
    <row r="13" spans="1:5" ht="16.5" thickBot="1" x14ac:dyDescent="0.3">
      <c r="A13" s="10"/>
      <c r="B13" s="125"/>
      <c r="C13" s="125"/>
      <c r="D13" s="125"/>
      <c r="E13" s="127">
        <f t="shared" si="0"/>
        <v>0</v>
      </c>
    </row>
    <row r="14" spans="1:5" ht="16.5" thickBot="1" x14ac:dyDescent="0.3">
      <c r="A14" s="37" t="s">
        <v>430</v>
      </c>
      <c r="B14" s="115">
        <f>SUM(B7:B13)</f>
        <v>349237000</v>
      </c>
      <c r="C14" s="115">
        <f>SUM(C7:C13)</f>
        <v>0</v>
      </c>
      <c r="D14" s="130"/>
      <c r="E14" s="118">
        <f t="shared" si="0"/>
        <v>349237000</v>
      </c>
    </row>
    <row r="15" spans="1:5" ht="16.5" thickBot="1" x14ac:dyDescent="0.3"/>
    <row r="16" spans="1:5" ht="16.5" thickBot="1" x14ac:dyDescent="0.3">
      <c r="A16" s="199" t="s">
        <v>431</v>
      </c>
      <c r="B16" s="6" t="s">
        <v>603</v>
      </c>
      <c r="C16" s="6" t="s">
        <v>604</v>
      </c>
      <c r="D16" s="6" t="s">
        <v>610</v>
      </c>
      <c r="E16" s="200" t="s">
        <v>191</v>
      </c>
    </row>
    <row r="17" spans="1:14" x14ac:dyDescent="0.25">
      <c r="A17" s="8" t="s">
        <v>432</v>
      </c>
      <c r="B17" s="62"/>
      <c r="C17" s="62"/>
      <c r="D17" s="62"/>
      <c r="E17" s="62">
        <f>SUM(B17:D17)</f>
        <v>0</v>
      </c>
    </row>
    <row r="18" spans="1:14" x14ac:dyDescent="0.25">
      <c r="A18" s="4" t="s">
        <v>433</v>
      </c>
      <c r="B18" s="243">
        <v>345389000</v>
      </c>
      <c r="C18" s="121"/>
      <c r="D18" s="121"/>
      <c r="E18" s="121">
        <f>SUM(B18:D18)</f>
        <v>345389000</v>
      </c>
    </row>
    <row r="19" spans="1:14" x14ac:dyDescent="0.25">
      <c r="A19" s="4" t="s">
        <v>434</v>
      </c>
      <c r="B19" s="145">
        <v>3848000</v>
      </c>
      <c r="C19" s="121"/>
      <c r="D19" s="121"/>
      <c r="E19" s="121">
        <f>SUM(B19:D19)</f>
        <v>3848000</v>
      </c>
    </row>
    <row r="20" spans="1:14" x14ac:dyDescent="0.25">
      <c r="A20" s="4" t="s">
        <v>435</v>
      </c>
      <c r="B20" s="121"/>
      <c r="C20" s="121"/>
      <c r="D20" s="121"/>
      <c r="E20" s="121">
        <f>SUM(B20:D20)</f>
        <v>0</v>
      </c>
    </row>
    <row r="21" spans="1:14" ht="16.5" thickBot="1" x14ac:dyDescent="0.3">
      <c r="A21" s="10" t="s">
        <v>250</v>
      </c>
      <c r="B21" s="125"/>
      <c r="C21" s="125"/>
      <c r="D21" s="125"/>
      <c r="E21" s="121">
        <f>SUM(B21:D21)</f>
        <v>0</v>
      </c>
    </row>
    <row r="22" spans="1:14" ht="16.5" thickBot="1" x14ac:dyDescent="0.3">
      <c r="A22" s="37" t="s">
        <v>436</v>
      </c>
      <c r="B22" s="115">
        <f>SUM(B17:B21)</f>
        <v>349237000</v>
      </c>
      <c r="C22" s="115">
        <f t="shared" ref="C22" si="1">SUM(C17:C21)</f>
        <v>0</v>
      </c>
      <c r="D22" s="115">
        <f>SUM(D17:D21)</f>
        <v>0</v>
      </c>
      <c r="E22" s="115">
        <f>SUM(E17:E21)</f>
        <v>349237000</v>
      </c>
    </row>
    <row r="25" spans="1:14" ht="32.25" customHeight="1" thickBot="1" x14ac:dyDescent="0.3">
      <c r="A25" s="379" t="s">
        <v>478</v>
      </c>
      <c r="B25" s="379"/>
      <c r="C25" s="379"/>
      <c r="D25" s="379"/>
      <c r="E25" s="379"/>
    </row>
    <row r="26" spans="1:14" ht="16.5" thickBot="1" x14ac:dyDescent="0.3">
      <c r="A26" s="199" t="s">
        <v>424</v>
      </c>
      <c r="B26" s="6" t="s">
        <v>603</v>
      </c>
      <c r="C26" s="6" t="s">
        <v>604</v>
      </c>
      <c r="D26" s="6" t="s">
        <v>610</v>
      </c>
      <c r="E26" s="200" t="s">
        <v>191</v>
      </c>
    </row>
    <row r="27" spans="1:14" x14ac:dyDescent="0.25">
      <c r="A27" s="8" t="s">
        <v>425</v>
      </c>
      <c r="B27" s="62">
        <v>21243415</v>
      </c>
      <c r="C27" s="62"/>
      <c r="D27" s="62"/>
      <c r="E27" s="62">
        <f>SUM(B27:D27)</f>
        <v>21243415</v>
      </c>
    </row>
    <row r="28" spans="1:14" x14ac:dyDescent="0.25">
      <c r="A28" s="4" t="s">
        <v>426</v>
      </c>
      <c r="B28" s="121"/>
      <c r="C28" s="121"/>
      <c r="D28" s="121"/>
      <c r="E28" s="62">
        <f t="shared" ref="E28:E34" si="2">SUM(B28:D28)</f>
        <v>0</v>
      </c>
      <c r="N28" s="2" t="s">
        <v>484</v>
      </c>
    </row>
    <row r="29" spans="1:14" x14ac:dyDescent="0.25">
      <c r="A29" s="4" t="s">
        <v>427</v>
      </c>
      <c r="B29" s="121"/>
      <c r="C29" s="121"/>
      <c r="D29" s="121"/>
      <c r="E29" s="62">
        <f t="shared" si="2"/>
        <v>0</v>
      </c>
    </row>
    <row r="30" spans="1:14" x14ac:dyDescent="0.25">
      <c r="A30" s="4" t="s">
        <v>428</v>
      </c>
      <c r="B30" s="121"/>
      <c r="C30" s="121"/>
      <c r="D30" s="121"/>
      <c r="E30" s="62">
        <f t="shared" si="2"/>
        <v>0</v>
      </c>
    </row>
    <row r="31" spans="1:14" x14ac:dyDescent="0.25">
      <c r="A31" s="4" t="s">
        <v>429</v>
      </c>
      <c r="B31" s="121"/>
      <c r="C31" s="121"/>
      <c r="D31" s="121"/>
      <c r="E31" s="62">
        <f t="shared" si="2"/>
        <v>0</v>
      </c>
    </row>
    <row r="32" spans="1:14" x14ac:dyDescent="0.25">
      <c r="A32" s="4" t="s">
        <v>274</v>
      </c>
      <c r="B32" s="121">
        <v>29030585</v>
      </c>
      <c r="C32" s="121"/>
      <c r="D32" s="121"/>
      <c r="E32" s="62">
        <f t="shared" si="2"/>
        <v>29030585</v>
      </c>
    </row>
    <row r="33" spans="1:5" ht="16.5" thickBot="1" x14ac:dyDescent="0.3">
      <c r="A33" s="10"/>
      <c r="B33" s="125"/>
      <c r="C33" s="125"/>
      <c r="D33" s="125"/>
      <c r="E33" s="127">
        <f t="shared" si="2"/>
        <v>0</v>
      </c>
    </row>
    <row r="34" spans="1:5" ht="16.5" thickBot="1" x14ac:dyDescent="0.3">
      <c r="A34" s="37" t="s">
        <v>430</v>
      </c>
      <c r="B34" s="115">
        <f>SUM(B27:B33)</f>
        <v>50274000</v>
      </c>
      <c r="C34" s="115">
        <f>SUM(C27:C33)</f>
        <v>0</v>
      </c>
      <c r="D34" s="130"/>
      <c r="E34" s="118">
        <f t="shared" si="2"/>
        <v>50274000</v>
      </c>
    </row>
    <row r="35" spans="1:5" ht="16.5" thickBot="1" x14ac:dyDescent="0.3"/>
    <row r="36" spans="1:5" ht="16.5" thickBot="1" x14ac:dyDescent="0.3">
      <c r="A36" s="199" t="s">
        <v>431</v>
      </c>
      <c r="B36" s="6" t="s">
        <v>603</v>
      </c>
      <c r="C36" s="6" t="s">
        <v>604</v>
      </c>
      <c r="D36" s="6" t="s">
        <v>610</v>
      </c>
      <c r="E36" s="200" t="s">
        <v>191</v>
      </c>
    </row>
    <row r="37" spans="1:5" x14ac:dyDescent="0.25">
      <c r="A37" s="8" t="s">
        <v>432</v>
      </c>
      <c r="B37" s="62"/>
      <c r="C37" s="62"/>
      <c r="D37" s="62"/>
      <c r="E37" s="62">
        <f>SUM(B37:D37)</f>
        <v>0</v>
      </c>
    </row>
    <row r="38" spans="1:5" x14ac:dyDescent="0.25">
      <c r="A38" s="4" t="s">
        <v>433</v>
      </c>
      <c r="B38" s="243"/>
      <c r="C38" s="121"/>
      <c r="D38" s="121"/>
      <c r="E38" s="121">
        <f>SUM(B38:D38)</f>
        <v>0</v>
      </c>
    </row>
    <row r="39" spans="1:5" x14ac:dyDescent="0.25">
      <c r="A39" s="4" t="s">
        <v>623</v>
      </c>
      <c r="B39" s="243">
        <v>17553000</v>
      </c>
      <c r="C39" s="121"/>
      <c r="D39" s="121"/>
      <c r="E39" s="121">
        <f t="shared" ref="E39:E43" si="3">SUM(B39:D39)</f>
        <v>17553000</v>
      </c>
    </row>
    <row r="40" spans="1:5" x14ac:dyDescent="0.25">
      <c r="A40" s="4" t="s">
        <v>434</v>
      </c>
      <c r="B40" s="145"/>
      <c r="C40" s="121"/>
      <c r="D40" s="121"/>
      <c r="E40" s="121">
        <f t="shared" si="3"/>
        <v>0</v>
      </c>
    </row>
    <row r="41" spans="1:5" x14ac:dyDescent="0.25">
      <c r="A41" s="4" t="s">
        <v>435</v>
      </c>
      <c r="B41" s="121"/>
      <c r="C41" s="121"/>
      <c r="D41" s="121"/>
      <c r="E41" s="121">
        <f t="shared" si="3"/>
        <v>0</v>
      </c>
    </row>
    <row r="42" spans="1:5" x14ac:dyDescent="0.25">
      <c r="A42" s="10" t="s">
        <v>624</v>
      </c>
      <c r="B42" s="125">
        <v>32721000</v>
      </c>
      <c r="C42" s="125"/>
      <c r="D42" s="125"/>
      <c r="E42" s="121">
        <f t="shared" si="3"/>
        <v>32721000</v>
      </c>
    </row>
    <row r="43" spans="1:5" ht="16.5" thickBot="1" x14ac:dyDescent="0.3">
      <c r="A43" s="10" t="s">
        <v>250</v>
      </c>
      <c r="B43" s="125"/>
      <c r="C43" s="125"/>
      <c r="D43" s="125"/>
      <c r="E43" s="121">
        <f t="shared" si="3"/>
        <v>0</v>
      </c>
    </row>
    <row r="44" spans="1:5" ht="16.5" thickBot="1" x14ac:dyDescent="0.3">
      <c r="A44" s="37" t="s">
        <v>436</v>
      </c>
      <c r="B44" s="115">
        <f>SUM(B37:B43)</f>
        <v>50274000</v>
      </c>
      <c r="C44" s="115">
        <f t="shared" ref="C44" si="4">SUM(C37:C43)</f>
        <v>0</v>
      </c>
      <c r="D44" s="115">
        <f>SUM(D37:D43)</f>
        <v>0</v>
      </c>
      <c r="E44" s="115">
        <f>SUM(E37:E43)</f>
        <v>50274000</v>
      </c>
    </row>
    <row r="46" spans="1:5" ht="16.5" thickBot="1" x14ac:dyDescent="0.3">
      <c r="A46" s="379" t="s">
        <v>503</v>
      </c>
      <c r="B46" s="379"/>
      <c r="C46" s="379"/>
      <c r="D46" s="379"/>
      <c r="E46" s="379"/>
    </row>
    <row r="47" spans="1:5" ht="16.5" thickBot="1" x14ac:dyDescent="0.3">
      <c r="A47" s="199" t="s">
        <v>424</v>
      </c>
      <c r="B47" s="6" t="s">
        <v>603</v>
      </c>
      <c r="C47" s="6" t="s">
        <v>604</v>
      </c>
      <c r="D47" s="6" t="s">
        <v>610</v>
      </c>
      <c r="E47" s="200" t="s">
        <v>191</v>
      </c>
    </row>
    <row r="48" spans="1:5" x14ac:dyDescent="0.25">
      <c r="A48" s="8" t="s">
        <v>425</v>
      </c>
      <c r="B48" s="62">
        <v>5916000</v>
      </c>
      <c r="C48" s="62"/>
      <c r="D48" s="62"/>
      <c r="E48" s="62">
        <f>SUM(B48:D48)</f>
        <v>5916000</v>
      </c>
    </row>
    <row r="49" spans="1:6" x14ac:dyDescent="0.25">
      <c r="A49" s="4" t="s">
        <v>426</v>
      </c>
      <c r="B49" s="121"/>
      <c r="C49" s="121"/>
      <c r="D49" s="121"/>
      <c r="E49" s="62">
        <f t="shared" ref="E49:E55" si="5">SUM(B49:D49)</f>
        <v>0</v>
      </c>
    </row>
    <row r="50" spans="1:6" x14ac:dyDescent="0.25">
      <c r="A50" s="4" t="s">
        <v>427</v>
      </c>
      <c r="B50" s="121"/>
      <c r="C50" s="121"/>
      <c r="D50" s="121"/>
      <c r="E50" s="62">
        <f t="shared" si="5"/>
        <v>0</v>
      </c>
    </row>
    <row r="51" spans="1:6" x14ac:dyDescent="0.25">
      <c r="A51" s="4" t="s">
        <v>428</v>
      </c>
      <c r="B51" s="121"/>
      <c r="C51" s="121"/>
      <c r="D51" s="121"/>
      <c r="E51" s="62">
        <f t="shared" si="5"/>
        <v>0</v>
      </c>
    </row>
    <row r="52" spans="1:6" x14ac:dyDescent="0.25">
      <c r="A52" s="4" t="s">
        <v>429</v>
      </c>
      <c r="B52" s="121"/>
      <c r="C52" s="121"/>
      <c r="D52" s="121"/>
      <c r="E52" s="62">
        <f t="shared" si="5"/>
        <v>0</v>
      </c>
    </row>
    <row r="53" spans="1:6" x14ac:dyDescent="0.25">
      <c r="A53" s="4" t="s">
        <v>274</v>
      </c>
      <c r="B53" s="121"/>
      <c r="C53" s="121"/>
      <c r="D53" s="121"/>
      <c r="E53" s="62">
        <f t="shared" si="5"/>
        <v>0</v>
      </c>
    </row>
    <row r="54" spans="1:6" ht="16.5" thickBot="1" x14ac:dyDescent="0.3">
      <c r="A54" s="10"/>
      <c r="B54" s="125"/>
      <c r="C54" s="125"/>
      <c r="D54" s="125"/>
      <c r="E54" s="127">
        <f t="shared" si="5"/>
        <v>0</v>
      </c>
    </row>
    <row r="55" spans="1:6" ht="16.5" thickBot="1" x14ac:dyDescent="0.3">
      <c r="A55" s="37" t="s">
        <v>430</v>
      </c>
      <c r="B55" s="115">
        <f>SUM(B48:B54)</f>
        <v>5916000</v>
      </c>
      <c r="C55" s="115">
        <f>SUM(C48:C54)</f>
        <v>0</v>
      </c>
      <c r="D55" s="130"/>
      <c r="E55" s="118">
        <f t="shared" si="5"/>
        <v>5916000</v>
      </c>
      <c r="F55" s="66"/>
    </row>
    <row r="56" spans="1:6" ht="16.5" thickBot="1" x14ac:dyDescent="0.3"/>
    <row r="57" spans="1:6" ht="16.5" thickBot="1" x14ac:dyDescent="0.3">
      <c r="A57" s="199" t="s">
        <v>431</v>
      </c>
      <c r="B57" s="6" t="s">
        <v>603</v>
      </c>
      <c r="C57" s="6" t="s">
        <v>604</v>
      </c>
      <c r="D57" s="6" t="s">
        <v>610</v>
      </c>
      <c r="E57" s="200" t="s">
        <v>191</v>
      </c>
    </row>
    <row r="58" spans="1:6" x14ac:dyDescent="0.25">
      <c r="A58" s="8" t="s">
        <v>432</v>
      </c>
      <c r="B58" s="62"/>
      <c r="C58" s="62"/>
      <c r="D58" s="62"/>
      <c r="E58" s="62">
        <f>SUM(B58:D58)</f>
        <v>0</v>
      </c>
    </row>
    <row r="59" spans="1:6" x14ac:dyDescent="0.25">
      <c r="A59" s="4" t="s">
        <v>433</v>
      </c>
      <c r="B59" s="243"/>
      <c r="C59" s="121"/>
      <c r="D59" s="121"/>
      <c r="E59" s="121">
        <f>SUM(B59:D59)</f>
        <v>0</v>
      </c>
    </row>
    <row r="60" spans="1:6" x14ac:dyDescent="0.25">
      <c r="A60" s="4" t="s">
        <v>434</v>
      </c>
      <c r="B60" s="145"/>
      <c r="C60" s="121"/>
      <c r="D60" s="121"/>
      <c r="E60" s="121">
        <f>SUM(B60:D60)</f>
        <v>0</v>
      </c>
    </row>
    <row r="61" spans="1:6" x14ac:dyDescent="0.25">
      <c r="A61" s="4" t="s">
        <v>435</v>
      </c>
      <c r="B61" s="121"/>
      <c r="C61" s="121"/>
      <c r="D61" s="121"/>
      <c r="E61" s="121">
        <f>SUM(B61:D61)</f>
        <v>0</v>
      </c>
    </row>
    <row r="62" spans="1:6" x14ac:dyDescent="0.25">
      <c r="A62" s="10" t="s">
        <v>624</v>
      </c>
      <c r="B62" s="125">
        <v>5916000</v>
      </c>
      <c r="C62" s="125"/>
      <c r="D62" s="125"/>
      <c r="E62" s="121">
        <f t="shared" ref="E62:E63" si="6">SUM(B62:D62)</f>
        <v>5916000</v>
      </c>
    </row>
    <row r="63" spans="1:6" ht="16.5" thickBot="1" x14ac:dyDescent="0.3">
      <c r="A63" s="10" t="s">
        <v>250</v>
      </c>
      <c r="B63" s="125"/>
      <c r="C63" s="125"/>
      <c r="D63" s="125"/>
      <c r="E63" s="121">
        <f t="shared" si="6"/>
        <v>0</v>
      </c>
    </row>
    <row r="64" spans="1:6" ht="16.5" thickBot="1" x14ac:dyDescent="0.3">
      <c r="A64" s="37" t="s">
        <v>436</v>
      </c>
      <c r="B64" s="115">
        <f>SUM(B58:B63)</f>
        <v>5916000</v>
      </c>
      <c r="C64" s="115">
        <f t="shared" ref="C64" si="7">SUM(C58:C63)</f>
        <v>0</v>
      </c>
      <c r="D64" s="115">
        <f>SUM(D58:D63)</f>
        <v>0</v>
      </c>
      <c r="E64" s="115">
        <f>SUM(E58:E63)</f>
        <v>5916000</v>
      </c>
    </row>
    <row r="66" spans="1:5" ht="16.5" thickBot="1" x14ac:dyDescent="0.3">
      <c r="A66" s="379" t="s">
        <v>504</v>
      </c>
      <c r="B66" s="379"/>
      <c r="C66" s="379"/>
      <c r="D66" s="379"/>
      <c r="E66" s="379"/>
    </row>
    <row r="67" spans="1:5" ht="16.5" thickBot="1" x14ac:dyDescent="0.3">
      <c r="A67" s="199" t="s">
        <v>424</v>
      </c>
      <c r="B67" s="6" t="s">
        <v>603</v>
      </c>
      <c r="C67" s="6" t="s">
        <v>604</v>
      </c>
      <c r="D67" s="6" t="s">
        <v>610</v>
      </c>
      <c r="E67" s="200" t="s">
        <v>191</v>
      </c>
    </row>
    <row r="68" spans="1:5" x14ac:dyDescent="0.25">
      <c r="A68" s="8" t="s">
        <v>425</v>
      </c>
      <c r="B68" s="62">
        <v>51070</v>
      </c>
      <c r="C68" s="62"/>
      <c r="D68" s="62"/>
      <c r="E68" s="62">
        <f>SUM(B68:D68)</f>
        <v>51070</v>
      </c>
    </row>
    <row r="69" spans="1:5" x14ac:dyDescent="0.25">
      <c r="A69" s="4" t="s">
        <v>426</v>
      </c>
      <c r="B69" s="121"/>
      <c r="C69" s="121"/>
      <c r="D69" s="121"/>
      <c r="E69" s="62">
        <f t="shared" ref="E69:E75" si="8">SUM(B69:D69)</f>
        <v>0</v>
      </c>
    </row>
    <row r="70" spans="1:5" x14ac:dyDescent="0.25">
      <c r="A70" s="4" t="s">
        <v>427</v>
      </c>
      <c r="B70" s="121"/>
      <c r="C70" s="121"/>
      <c r="D70" s="121"/>
      <c r="E70" s="62">
        <f t="shared" si="8"/>
        <v>0</v>
      </c>
    </row>
    <row r="71" spans="1:5" x14ac:dyDescent="0.25">
      <c r="A71" s="4" t="s">
        <v>428</v>
      </c>
      <c r="B71" s="121"/>
      <c r="C71" s="121"/>
      <c r="D71" s="121"/>
      <c r="E71" s="62">
        <f t="shared" si="8"/>
        <v>0</v>
      </c>
    </row>
    <row r="72" spans="1:5" x14ac:dyDescent="0.25">
      <c r="A72" s="4" t="s">
        <v>429</v>
      </c>
      <c r="B72" s="121"/>
      <c r="C72" s="121"/>
      <c r="D72" s="121"/>
      <c r="E72" s="62">
        <f t="shared" si="8"/>
        <v>0</v>
      </c>
    </row>
    <row r="73" spans="1:5" x14ac:dyDescent="0.25">
      <c r="A73" s="4" t="s">
        <v>274</v>
      </c>
      <c r="B73" s="121">
        <v>8490930</v>
      </c>
      <c r="C73" s="121"/>
      <c r="D73" s="121"/>
      <c r="E73" s="62">
        <f t="shared" si="8"/>
        <v>8490930</v>
      </c>
    </row>
    <row r="74" spans="1:5" ht="16.5" thickBot="1" x14ac:dyDescent="0.3">
      <c r="A74" s="10"/>
      <c r="B74" s="125"/>
      <c r="C74" s="125"/>
      <c r="D74" s="125"/>
      <c r="E74" s="127">
        <f t="shared" si="8"/>
        <v>0</v>
      </c>
    </row>
    <row r="75" spans="1:5" ht="16.5" thickBot="1" x14ac:dyDescent="0.3">
      <c r="A75" s="37" t="s">
        <v>430</v>
      </c>
      <c r="B75" s="115">
        <f>SUM(B68:B74)</f>
        <v>8542000</v>
      </c>
      <c r="C75" s="115">
        <f>SUM(C68:C74)</f>
        <v>0</v>
      </c>
      <c r="D75" s="130"/>
      <c r="E75" s="118">
        <f t="shared" si="8"/>
        <v>8542000</v>
      </c>
    </row>
    <row r="76" spans="1:5" ht="16.5" thickBot="1" x14ac:dyDescent="0.3"/>
    <row r="77" spans="1:5" ht="16.5" thickBot="1" x14ac:dyDescent="0.3">
      <c r="A77" s="199" t="s">
        <v>431</v>
      </c>
      <c r="B77" s="6" t="s">
        <v>603</v>
      </c>
      <c r="C77" s="6" t="s">
        <v>604</v>
      </c>
      <c r="D77" s="6" t="s">
        <v>610</v>
      </c>
      <c r="E77" s="200" t="s">
        <v>191</v>
      </c>
    </row>
    <row r="78" spans="1:5" x14ac:dyDescent="0.25">
      <c r="A78" s="8" t="s">
        <v>432</v>
      </c>
      <c r="B78" s="62"/>
      <c r="C78" s="62"/>
      <c r="D78" s="62"/>
      <c r="E78" s="62">
        <f>SUM(B78:D78)</f>
        <v>0</v>
      </c>
    </row>
    <row r="79" spans="1:5" x14ac:dyDescent="0.25">
      <c r="A79" s="4" t="s">
        <v>433</v>
      </c>
      <c r="B79" s="243"/>
      <c r="C79" s="121"/>
      <c r="D79" s="121"/>
      <c r="E79" s="121">
        <f>SUM(B79:D79)</f>
        <v>0</v>
      </c>
    </row>
    <row r="80" spans="1:5" x14ac:dyDescent="0.25">
      <c r="A80" s="4" t="s">
        <v>434</v>
      </c>
      <c r="B80" s="145"/>
      <c r="C80" s="121"/>
      <c r="D80" s="121"/>
      <c r="E80" s="121">
        <f>SUM(B80:D80)</f>
        <v>0</v>
      </c>
    </row>
    <row r="81" spans="1:5" x14ac:dyDescent="0.25">
      <c r="A81" s="4" t="s">
        <v>435</v>
      </c>
      <c r="B81" s="121"/>
      <c r="C81" s="121"/>
      <c r="D81" s="121"/>
      <c r="E81" s="121">
        <f>SUM(B81:D81)</f>
        <v>0</v>
      </c>
    </row>
    <row r="82" spans="1:5" x14ac:dyDescent="0.25">
      <c r="A82" s="10" t="s">
        <v>624</v>
      </c>
      <c r="B82" s="125">
        <v>8542000</v>
      </c>
      <c r="C82" s="125"/>
      <c r="D82" s="125"/>
      <c r="E82" s="121">
        <f t="shared" ref="E82:E83" si="9">SUM(B82:D82)</f>
        <v>8542000</v>
      </c>
    </row>
    <row r="83" spans="1:5" ht="16.5" thickBot="1" x14ac:dyDescent="0.3">
      <c r="A83" s="10" t="s">
        <v>250</v>
      </c>
      <c r="B83" s="125"/>
      <c r="C83" s="125"/>
      <c r="D83" s="125"/>
      <c r="E83" s="121">
        <f t="shared" si="9"/>
        <v>0</v>
      </c>
    </row>
    <row r="84" spans="1:5" ht="16.5" thickBot="1" x14ac:dyDescent="0.3">
      <c r="A84" s="37" t="s">
        <v>436</v>
      </c>
      <c r="B84" s="115">
        <f>SUM(B78:B83)</f>
        <v>8542000</v>
      </c>
      <c r="C84" s="115">
        <f t="shared" ref="C84" si="10">SUM(C78:C83)</f>
        <v>0</v>
      </c>
      <c r="D84" s="115">
        <f>SUM(D78:D83)</f>
        <v>0</v>
      </c>
      <c r="E84" s="115">
        <f>SUM(E78:E83)</f>
        <v>8542000</v>
      </c>
    </row>
    <row r="86" spans="1:5" ht="16.5" thickBot="1" x14ac:dyDescent="0.3">
      <c r="A86" s="379" t="s">
        <v>505</v>
      </c>
      <c r="B86" s="379"/>
      <c r="C86" s="379"/>
      <c r="D86" s="379"/>
      <c r="E86" s="379"/>
    </row>
    <row r="87" spans="1:5" ht="16.5" thickBot="1" x14ac:dyDescent="0.3">
      <c r="A87" s="199" t="s">
        <v>424</v>
      </c>
      <c r="B87" s="6" t="s">
        <v>603</v>
      </c>
      <c r="C87" s="6" t="s">
        <v>604</v>
      </c>
      <c r="D87" s="6" t="s">
        <v>610</v>
      </c>
      <c r="E87" s="200" t="s">
        <v>191</v>
      </c>
    </row>
    <row r="88" spans="1:5" x14ac:dyDescent="0.25">
      <c r="A88" s="8" t="s">
        <v>425</v>
      </c>
      <c r="B88" s="62">
        <v>4714684</v>
      </c>
      <c r="C88" s="62"/>
      <c r="D88" s="62"/>
      <c r="E88" s="62">
        <f>SUM(B88:D88)</f>
        <v>4714684</v>
      </c>
    </row>
    <row r="89" spans="1:5" x14ac:dyDescent="0.25">
      <c r="A89" s="4" t="s">
        <v>426</v>
      </c>
      <c r="B89" s="121"/>
      <c r="C89" s="121"/>
      <c r="D89" s="121"/>
      <c r="E89" s="62">
        <f t="shared" ref="E89:E95" si="11">SUM(B89:D89)</f>
        <v>0</v>
      </c>
    </row>
    <row r="90" spans="1:5" x14ac:dyDescent="0.25">
      <c r="A90" s="4" t="s">
        <v>427</v>
      </c>
      <c r="B90" s="121"/>
      <c r="C90" s="121"/>
      <c r="D90" s="121"/>
      <c r="E90" s="62">
        <f t="shared" si="11"/>
        <v>0</v>
      </c>
    </row>
    <row r="91" spans="1:5" x14ac:dyDescent="0.25">
      <c r="A91" s="4" t="s">
        <v>428</v>
      </c>
      <c r="B91" s="121"/>
      <c r="C91" s="121"/>
      <c r="D91" s="121"/>
      <c r="E91" s="62">
        <f t="shared" si="11"/>
        <v>0</v>
      </c>
    </row>
    <row r="92" spans="1:5" x14ac:dyDescent="0.25">
      <c r="A92" s="4" t="s">
        <v>429</v>
      </c>
      <c r="B92" s="121"/>
      <c r="C92" s="121"/>
      <c r="D92" s="121"/>
      <c r="E92" s="62">
        <f t="shared" si="11"/>
        <v>0</v>
      </c>
    </row>
    <row r="93" spans="1:5" x14ac:dyDescent="0.25">
      <c r="A93" s="4" t="s">
        <v>274</v>
      </c>
      <c r="B93" s="121">
        <v>17210316</v>
      </c>
      <c r="C93" s="121"/>
      <c r="D93" s="121"/>
      <c r="E93" s="62">
        <f t="shared" si="11"/>
        <v>17210316</v>
      </c>
    </row>
    <row r="94" spans="1:5" ht="16.5" thickBot="1" x14ac:dyDescent="0.3">
      <c r="A94" s="10"/>
      <c r="B94" s="125"/>
      <c r="C94" s="125"/>
      <c r="D94" s="125"/>
      <c r="E94" s="127">
        <f t="shared" si="11"/>
        <v>0</v>
      </c>
    </row>
    <row r="95" spans="1:5" ht="16.5" thickBot="1" x14ac:dyDescent="0.3">
      <c r="A95" s="37" t="s">
        <v>430</v>
      </c>
      <c r="B95" s="115">
        <f>SUM(B88:B94)</f>
        <v>21925000</v>
      </c>
      <c r="C95" s="115">
        <f>SUM(C88:C94)</f>
        <v>0</v>
      </c>
      <c r="D95" s="130"/>
      <c r="E95" s="118">
        <f t="shared" si="11"/>
        <v>21925000</v>
      </c>
    </row>
    <row r="96" spans="1:5" ht="16.5" thickBot="1" x14ac:dyDescent="0.3"/>
    <row r="97" spans="1:5" ht="16.5" thickBot="1" x14ac:dyDescent="0.3">
      <c r="A97" s="199" t="s">
        <v>431</v>
      </c>
      <c r="B97" s="6" t="s">
        <v>603</v>
      </c>
      <c r="C97" s="6" t="s">
        <v>604</v>
      </c>
      <c r="D97" s="6" t="s">
        <v>610</v>
      </c>
      <c r="E97" s="200" t="s">
        <v>191</v>
      </c>
    </row>
    <row r="98" spans="1:5" x14ac:dyDescent="0.25">
      <c r="A98" s="8" t="s">
        <v>432</v>
      </c>
      <c r="B98" s="62"/>
      <c r="C98" s="62"/>
      <c r="D98" s="62"/>
      <c r="E98" s="62">
        <f>SUM(B98:D98)</f>
        <v>0</v>
      </c>
    </row>
    <row r="99" spans="1:5" x14ac:dyDescent="0.25">
      <c r="A99" s="4" t="s">
        <v>433</v>
      </c>
      <c r="B99" s="243"/>
      <c r="C99" s="121"/>
      <c r="D99" s="121"/>
      <c r="E99" s="62">
        <f t="shared" ref="E99:E103" si="12">SUM(B99:D99)</f>
        <v>0</v>
      </c>
    </row>
    <row r="100" spans="1:5" x14ac:dyDescent="0.25">
      <c r="A100" s="4" t="s">
        <v>623</v>
      </c>
      <c r="B100" s="243">
        <v>14111000</v>
      </c>
      <c r="C100" s="121"/>
      <c r="D100" s="121"/>
      <c r="E100" s="62">
        <f t="shared" si="12"/>
        <v>14111000</v>
      </c>
    </row>
    <row r="101" spans="1:5" x14ac:dyDescent="0.25">
      <c r="A101" s="4" t="s">
        <v>434</v>
      </c>
      <c r="B101" s="145">
        <v>7814000</v>
      </c>
      <c r="C101" s="121"/>
      <c r="D101" s="121"/>
      <c r="E101" s="62">
        <f t="shared" si="12"/>
        <v>7814000</v>
      </c>
    </row>
    <row r="102" spans="1:5" x14ac:dyDescent="0.25">
      <c r="A102" s="4" t="s">
        <v>435</v>
      </c>
      <c r="B102" s="121"/>
      <c r="C102" s="121"/>
      <c r="D102" s="121"/>
      <c r="E102" s="62">
        <f t="shared" si="12"/>
        <v>0</v>
      </c>
    </row>
    <row r="103" spans="1:5" ht="16.5" thickBot="1" x14ac:dyDescent="0.3">
      <c r="A103" s="10" t="s">
        <v>250</v>
      </c>
      <c r="B103" s="125"/>
      <c r="C103" s="125"/>
      <c r="D103" s="125"/>
      <c r="E103" s="62">
        <f t="shared" si="12"/>
        <v>0</v>
      </c>
    </row>
    <row r="104" spans="1:5" ht="16.5" thickBot="1" x14ac:dyDescent="0.3">
      <c r="A104" s="37" t="s">
        <v>436</v>
      </c>
      <c r="B104" s="115">
        <f>SUM(B98:B103)</f>
        <v>21925000</v>
      </c>
      <c r="C104" s="115">
        <f t="shared" ref="C104" si="13">SUM(C98:C103)</f>
        <v>0</v>
      </c>
      <c r="D104" s="115">
        <f>SUM(D98:D103)</f>
        <v>0</v>
      </c>
      <c r="E104" s="115">
        <f>SUM(E98:E103)</f>
        <v>21925000</v>
      </c>
    </row>
    <row r="106" spans="1:5" ht="16.5" thickBot="1" x14ac:dyDescent="0.3">
      <c r="A106" s="379" t="s">
        <v>506</v>
      </c>
      <c r="B106" s="379"/>
      <c r="C106" s="379"/>
      <c r="D106" s="379"/>
      <c r="E106" s="379"/>
    </row>
    <row r="107" spans="1:5" ht="16.5" thickBot="1" x14ac:dyDescent="0.3">
      <c r="A107" s="199" t="s">
        <v>424</v>
      </c>
      <c r="B107" s="6" t="s">
        <v>603</v>
      </c>
      <c r="C107" s="6" t="s">
        <v>604</v>
      </c>
      <c r="D107" s="6" t="s">
        <v>610</v>
      </c>
      <c r="E107" s="200" t="s">
        <v>191</v>
      </c>
    </row>
    <row r="108" spans="1:5" x14ac:dyDescent="0.25">
      <c r="A108" s="8" t="s">
        <v>425</v>
      </c>
      <c r="B108" s="62">
        <v>544</v>
      </c>
      <c r="C108" s="62"/>
      <c r="D108" s="62"/>
      <c r="E108" s="62">
        <f>SUM(B108:D108)</f>
        <v>544</v>
      </c>
    </row>
    <row r="109" spans="1:5" x14ac:dyDescent="0.25">
      <c r="A109" s="4" t="s">
        <v>426</v>
      </c>
      <c r="B109" s="121"/>
      <c r="C109" s="121"/>
      <c r="D109" s="121"/>
      <c r="E109" s="62">
        <f t="shared" ref="E109:E115" si="14">SUM(B109:D109)</f>
        <v>0</v>
      </c>
    </row>
    <row r="110" spans="1:5" x14ac:dyDescent="0.25">
      <c r="A110" s="4" t="s">
        <v>427</v>
      </c>
      <c r="B110" s="121"/>
      <c r="C110" s="121"/>
      <c r="D110" s="121"/>
      <c r="E110" s="62">
        <f t="shared" si="14"/>
        <v>0</v>
      </c>
    </row>
    <row r="111" spans="1:5" x14ac:dyDescent="0.25">
      <c r="A111" s="4" t="s">
        <v>428</v>
      </c>
      <c r="B111" s="121"/>
      <c r="C111" s="121"/>
      <c r="D111" s="121"/>
      <c r="E111" s="62">
        <f t="shared" si="14"/>
        <v>0</v>
      </c>
    </row>
    <row r="112" spans="1:5" x14ac:dyDescent="0.25">
      <c r="A112" s="4" t="s">
        <v>429</v>
      </c>
      <c r="B112" s="121"/>
      <c r="C112" s="121"/>
      <c r="D112" s="121"/>
      <c r="E112" s="62">
        <f t="shared" si="14"/>
        <v>0</v>
      </c>
    </row>
    <row r="113" spans="1:5" x14ac:dyDescent="0.25">
      <c r="A113" s="4" t="s">
        <v>274</v>
      </c>
      <c r="B113" s="121">
        <v>208456</v>
      </c>
      <c r="C113" s="121"/>
      <c r="D113" s="121"/>
      <c r="E113" s="62">
        <f t="shared" si="14"/>
        <v>208456</v>
      </c>
    </row>
    <row r="114" spans="1:5" ht="16.5" thickBot="1" x14ac:dyDescent="0.3">
      <c r="A114" s="10"/>
      <c r="B114" s="125"/>
      <c r="C114" s="125"/>
      <c r="D114" s="125"/>
      <c r="E114" s="127">
        <f t="shared" si="14"/>
        <v>0</v>
      </c>
    </row>
    <row r="115" spans="1:5" ht="16.5" thickBot="1" x14ac:dyDescent="0.3">
      <c r="A115" s="37" t="s">
        <v>430</v>
      </c>
      <c r="B115" s="115">
        <f>SUM(B108:B114)</f>
        <v>209000</v>
      </c>
      <c r="C115" s="115">
        <f>SUM(C108:C114)</f>
        <v>0</v>
      </c>
      <c r="D115" s="130"/>
      <c r="E115" s="118">
        <f t="shared" si="14"/>
        <v>209000</v>
      </c>
    </row>
    <row r="116" spans="1:5" ht="16.5" thickBot="1" x14ac:dyDescent="0.3"/>
    <row r="117" spans="1:5" ht="16.5" thickBot="1" x14ac:dyDescent="0.3">
      <c r="A117" s="199" t="s">
        <v>431</v>
      </c>
      <c r="B117" s="6" t="s">
        <v>603</v>
      </c>
      <c r="C117" s="6" t="s">
        <v>604</v>
      </c>
      <c r="D117" s="6" t="s">
        <v>610</v>
      </c>
      <c r="E117" s="200" t="s">
        <v>191</v>
      </c>
    </row>
    <row r="118" spans="1:5" x14ac:dyDescent="0.25">
      <c r="A118" s="8" t="s">
        <v>432</v>
      </c>
      <c r="B118" s="62"/>
      <c r="C118" s="62"/>
      <c r="D118" s="62"/>
      <c r="E118" s="62">
        <f>SUM(B118:D118)</f>
        <v>0</v>
      </c>
    </row>
    <row r="119" spans="1:5" x14ac:dyDescent="0.25">
      <c r="A119" s="4" t="s">
        <v>433</v>
      </c>
      <c r="B119" s="243"/>
      <c r="C119" s="121"/>
      <c r="D119" s="121"/>
      <c r="E119" s="121">
        <f>SUM(B119:D119)</f>
        <v>0</v>
      </c>
    </row>
    <row r="120" spans="1:5" x14ac:dyDescent="0.25">
      <c r="A120" s="4" t="s">
        <v>434</v>
      </c>
      <c r="B120" s="145"/>
      <c r="C120" s="121"/>
      <c r="D120" s="121"/>
      <c r="E120" s="121">
        <f>SUM(B120:D120)</f>
        <v>0</v>
      </c>
    </row>
    <row r="121" spans="1:5" x14ac:dyDescent="0.25">
      <c r="A121" s="4" t="s">
        <v>435</v>
      </c>
      <c r="B121" s="121"/>
      <c r="C121" s="121"/>
      <c r="D121" s="121"/>
      <c r="E121" s="121">
        <f>SUM(B121:D121)</f>
        <v>0</v>
      </c>
    </row>
    <row r="122" spans="1:5" x14ac:dyDescent="0.25">
      <c r="A122" s="10" t="s">
        <v>624</v>
      </c>
      <c r="B122" s="125">
        <v>209000</v>
      </c>
      <c r="C122" s="125"/>
      <c r="D122" s="125"/>
      <c r="E122" s="121">
        <f t="shared" ref="E122:E123" si="15">SUM(B122:D122)</f>
        <v>209000</v>
      </c>
    </row>
    <row r="123" spans="1:5" ht="16.5" thickBot="1" x14ac:dyDescent="0.3">
      <c r="A123" s="10" t="s">
        <v>250</v>
      </c>
      <c r="B123" s="125"/>
      <c r="C123" s="125"/>
      <c r="D123" s="125"/>
      <c r="E123" s="121">
        <f t="shared" si="15"/>
        <v>0</v>
      </c>
    </row>
    <row r="124" spans="1:5" ht="16.5" thickBot="1" x14ac:dyDescent="0.3">
      <c r="A124" s="37" t="s">
        <v>436</v>
      </c>
      <c r="B124" s="115">
        <f>SUM(B118:B123)</f>
        <v>209000</v>
      </c>
      <c r="C124" s="115">
        <f t="shared" ref="C124" si="16">SUM(C118:C123)</f>
        <v>0</v>
      </c>
      <c r="D124" s="115">
        <f>SUM(D118:D123)</f>
        <v>0</v>
      </c>
      <c r="E124" s="115">
        <f>SUM(E118:E123)</f>
        <v>209000</v>
      </c>
    </row>
  </sheetData>
  <mergeCells count="8">
    <mergeCell ref="A86:E86"/>
    <mergeCell ref="A106:E106"/>
    <mergeCell ref="A25:E25"/>
    <mergeCell ref="A5:E5"/>
    <mergeCell ref="A1:E1"/>
    <mergeCell ref="A3:E3"/>
    <mergeCell ref="A46:E46"/>
    <mergeCell ref="A66:E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22</vt:i4>
      </vt:variant>
      <vt:variant>
        <vt:lpstr>Névvel ellátott tartományok</vt:lpstr>
      </vt:variant>
      <vt:variant>
        <vt:i4>6</vt:i4>
      </vt:variant>
    </vt:vector>
  </HeadingPairs>
  <TitlesOfParts>
    <vt:vector size="28" baseType="lpstr">
      <vt:lpstr>1.összevont</vt:lpstr>
      <vt:lpstr>2.kötelező</vt:lpstr>
      <vt:lpstr>3.önként</vt:lpstr>
      <vt:lpstr>4.államigazg</vt:lpstr>
      <vt:lpstr>5.műkmérleg</vt:lpstr>
      <vt:lpstr>6.felhmérleg</vt:lpstr>
      <vt:lpstr>7.Önk bev.</vt:lpstr>
      <vt:lpstr>8. PMH bev.</vt:lpstr>
      <vt:lpstr>9. GKP bev</vt:lpstr>
      <vt:lpstr>10. VE bev</vt:lpstr>
      <vt:lpstr>11. MH bev.</vt:lpstr>
      <vt:lpstr>13.PMH kiad</vt:lpstr>
      <vt:lpstr>12.Önk kiad</vt:lpstr>
      <vt:lpstr>14. GKP kiad</vt:lpstr>
      <vt:lpstr>15. VE kiad</vt:lpstr>
      <vt:lpstr>16. MH kiad</vt:lpstr>
      <vt:lpstr>17.Beruh</vt:lpstr>
      <vt:lpstr>18.Felújít</vt:lpstr>
      <vt:lpstr>19. adósságot keltk köt</vt:lpstr>
      <vt:lpstr>20. Önkormányzat saját bev</vt:lpstr>
      <vt:lpstr>21. adóss. fejl</vt:lpstr>
      <vt:lpstr>22. EU-s</vt:lpstr>
      <vt:lpstr>'12.Önk kiad'!Nyomtatási_terület</vt:lpstr>
      <vt:lpstr>'13.PMH kiad'!Nyomtatási_terület</vt:lpstr>
      <vt:lpstr>'14. GKP kiad'!Nyomtatási_terület</vt:lpstr>
      <vt:lpstr>'15. VE kiad'!Nyomtatási_terület</vt:lpstr>
      <vt:lpstr>'16. MH kiad'!Nyomtatási_terület</vt:lpstr>
      <vt:lpstr>'7.Önk bev.'!Nyomtatási_terület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2026-03-05T13:59:45Z</dcterms:modified>
</cp:coreProperties>
</file>